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Naziv" sheetId="1" r:id="rId1"/>
    <sheet name="Prihodi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<sst xmlns="http://schemas.openxmlformats.org/spreadsheetml/2006/main" count="246" uniqueCount="145">
  <si>
    <t>PRIHODI</t>
  </si>
  <si>
    <t>RAČUN</t>
  </si>
  <si>
    <t>VRSTA PRIHODA</t>
  </si>
  <si>
    <t xml:space="preserve">           PRIHODI I PRIMICI ISKAZANI PO VRSTAMA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</si>
  <si>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</si>
  <si>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</si>
  <si>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</si>
  <si>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</si>
  <si>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</si>
  <si>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</si>
  <si>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       PREMA PRORAČUNSKOJ KLASIFIKACIJI</t>
  </si>
  <si>
    <t>ŠIFRA</t>
  </si>
  <si>
    <t>OPIS</t>
  </si>
  <si>
    <t>AKTIVNOST: Troškovi zaposlenika</t>
  </si>
  <si>
    <t>RASHODI POSLOVANJA</t>
  </si>
  <si>
    <t>RASHODI ZA ZAPOSLENE</t>
  </si>
  <si>
    <t>MATERIJALNI RASHODI</t>
  </si>
  <si>
    <t>FINANCIJSKI RASHODI</t>
  </si>
  <si>
    <t>NAKNADE GRAĐANIMA I KUĆANSTVIMA NA TEMELJU OSIGURANJA</t>
  </si>
  <si>
    <t>AKTIVNOST: Produženi boravak</t>
  </si>
  <si>
    <t>Krnica 87, 52208 Krnica</t>
  </si>
  <si>
    <t>AKTIVNOST: Materijalni rashodi OŠ po kriterijima</t>
  </si>
  <si>
    <t>A210101</t>
  </si>
  <si>
    <t>A210102</t>
  </si>
  <si>
    <t>AKTIVNOST: Materijalni rashodi OŠ po stvarnom trošku</t>
  </si>
  <si>
    <t>A210201</t>
  </si>
  <si>
    <t>2301</t>
  </si>
  <si>
    <t>A230106</t>
  </si>
  <si>
    <t>AKTIVNOST: Školska kuhinja</t>
  </si>
  <si>
    <t>A230107</t>
  </si>
  <si>
    <t>RASHODI ZA NABAVU NEFINANCIJSKE OPREME</t>
  </si>
  <si>
    <t>RASHODI ZA NABAVU PROIZVEDENE DUGOTRAJNE IMOVINE</t>
  </si>
  <si>
    <t>Predsjednica Školskog odbora</t>
  </si>
  <si>
    <t>POMOĆI OD SUBJEKATA UNUTAR OPĆEG PRORAČUNA</t>
  </si>
  <si>
    <t>PRIHODI OD DONACIJA</t>
  </si>
  <si>
    <t>DONACIJE OD PRAVNIH I FIZIČKIH OSOBA IZVAN OPĆEG PROR.</t>
  </si>
  <si>
    <t>A230130</t>
  </si>
  <si>
    <t>izvori financiranja: Prihodi MZO</t>
  </si>
  <si>
    <t>AKTIVNOST: Izborni i dodatni programi (časopisi, izleti, osig.uč. i dr.)</t>
  </si>
  <si>
    <t>izvor financiranja: Prihodi za pos.namj. za OŠ - uplate roditelja</t>
  </si>
  <si>
    <t>A230184</t>
  </si>
  <si>
    <t>AKTIVNOST: Zavičajna nastava</t>
  </si>
  <si>
    <t>izvori financiranja: Decentralizirana sredstva za osnovne škole</t>
  </si>
  <si>
    <t>izvor financiranja: Općina Marčana za proračunske korisnike</t>
  </si>
  <si>
    <t>izvor financiranja: Donacije za OŠ</t>
  </si>
  <si>
    <t>A230199</t>
  </si>
  <si>
    <t>AKTIVNOST: Školska shema</t>
  </si>
  <si>
    <t>___________________________</t>
  </si>
  <si>
    <t>POMOĆI PRORAČ.KORISNIKA IZ PROR.KOJI IM NIJE NADLEŽAN - MZO</t>
  </si>
  <si>
    <t>POMOĆI PROR.KORISNIKA IZ PROR.KOJI IM NIJE NADL. -OPĆINA MARČANA</t>
  </si>
  <si>
    <t>A210103</t>
  </si>
  <si>
    <t>AKTIVNOST: Materijalni rashodi OŠ po stvarnom trošku - drugi izvori</t>
  </si>
  <si>
    <t>izvori financiranja: Općina Marčana za proračunske korisnike</t>
  </si>
  <si>
    <t>izvori financiranja: Nenamjenski prihodi i primici</t>
  </si>
  <si>
    <t xml:space="preserve">A230202 </t>
  </si>
  <si>
    <t>AKTIVNOST: Građanski odgoj</t>
  </si>
  <si>
    <t xml:space="preserve">Urbroj: </t>
  </si>
  <si>
    <t>PRIHODI IZ PRORAČUNA ZA FINANCIRANJE REDOVNE DJELATNOSTI</t>
  </si>
  <si>
    <t xml:space="preserve">izvori financiranja: Ministarstvo poljoprivrede za proračunske korisnike </t>
  </si>
  <si>
    <t>izvori financiranja: Ministarstvo znanosti i obrazovanja za proračunske korisnike</t>
  </si>
  <si>
    <t>PROGREM:  PROGRAMI OBRAZOVANJA IZNAD STANDARDA</t>
  </si>
  <si>
    <t>POMOĆI PROR.KORISNIKA IZ PROR.KOJI IM NIJE NADL. -Ministarstvo poljo.</t>
  </si>
  <si>
    <t>11001</t>
  </si>
  <si>
    <t>47300</t>
  </si>
  <si>
    <t>POMOĆI TEMELJEM PRIJENOSA EU SRED. - POMOĆNICI U NASTAVI-MOZAIK 3</t>
  </si>
  <si>
    <t>A230116</t>
  </si>
  <si>
    <t>ŠKOLSKI LIST,ČASOPISI I KNJIGE</t>
  </si>
  <si>
    <t>POMOĆI PRORAČ.KORISNIKA IZ PROR.KOJI IM NIJE NADLEŽAN - KNJIGE MZO</t>
  </si>
  <si>
    <t xml:space="preserve"> </t>
  </si>
  <si>
    <t>VLASTITI PRIHOD</t>
  </si>
  <si>
    <t>A230203</t>
  </si>
  <si>
    <t xml:space="preserve">AKTIVNOST: Medeni dani </t>
  </si>
  <si>
    <t>izvori financiranja: Ministarstvo poljoprivrede</t>
  </si>
  <si>
    <t xml:space="preserve">MATERIJALNI RASHODI </t>
  </si>
  <si>
    <t xml:space="preserve">RASHODI POSLOVANJA </t>
  </si>
  <si>
    <t xml:space="preserve">AKTIVNOST: Provedba kurikuluma </t>
  </si>
  <si>
    <t xml:space="preserve">izvori financiranja: Ministarstvo znanosti i obrazovanja za proračunske korisnike </t>
  </si>
  <si>
    <t xml:space="preserve">RASHODI ZA DUGOTRAJNU IMOVINU </t>
  </si>
  <si>
    <t>A230204</t>
  </si>
  <si>
    <t>A210104</t>
  </si>
  <si>
    <t>PROGRAM: INVESTICIJSKO ODRŽAVANJE  U OSNOVNIM ŠKOLAMA</t>
  </si>
  <si>
    <t>A240101</t>
  </si>
  <si>
    <t xml:space="preserve">izvori financiranja: Decentralizirana sredstva za osnovne škole </t>
  </si>
  <si>
    <t>POMOĆI PRORAČ.KORISNIKA IZ PROR.KOJI IM NIJE NADLEŽAN - KURIKULARNA</t>
  </si>
  <si>
    <t>PROGRAM: REDOVNA DJELATNOST OSNOVNIH ŠKOLA - MINI. STANDARD</t>
  </si>
  <si>
    <t>AKTIVNOST: Investicijsko održavanje OŠ minimalni standard</t>
  </si>
  <si>
    <t>Knjige-MZO</t>
  </si>
  <si>
    <t>izvor finaciranja:Ministrstvo znanosti i obrazovanja</t>
  </si>
  <si>
    <t>izvor finaciranja:Vlastiti prihod osnovnih škola</t>
  </si>
  <si>
    <t>REPUBLIKA HRVATSKA</t>
  </si>
  <si>
    <t>ŽUPANIJA  ISTARSKA</t>
  </si>
  <si>
    <t>51100</t>
  </si>
  <si>
    <t>izvori financiranja: Strukturni fondovi EU</t>
  </si>
  <si>
    <t>OSNOVNA ŠKOLA VLADIMIRA NAZORA-KRNICA</t>
  </si>
  <si>
    <t>KRNICA 87, KRNICA</t>
  </si>
  <si>
    <t>PROGRAM: PROGRAMI OBRAZOVANJA- IZNAD STANDARDA</t>
  </si>
  <si>
    <t>AKTIVNOST: MATERIJALNI RASHODI OŠ PO STVAR.TR. IZNAD STANDARDA</t>
  </si>
  <si>
    <t>izvori financiranja: Namjenski prihodi i primici</t>
  </si>
  <si>
    <t>PROGRAM: REDOVNA DJELATNOST OŠ-IZNAD STANDARDA</t>
  </si>
  <si>
    <t xml:space="preserve">OSTALE NAKNADE GRAĐANIMA </t>
  </si>
  <si>
    <t>Namjenski prihodi i primici</t>
  </si>
  <si>
    <t>9108</t>
  </si>
  <si>
    <t>MOZAIK 4</t>
  </si>
  <si>
    <t>T910801</t>
  </si>
  <si>
    <t>Provedba projekta MOZAIK 4</t>
  </si>
  <si>
    <t xml:space="preserve">PROGRAM: OPREMANJE KNJIŽNICA </t>
  </si>
  <si>
    <t>K240502</t>
  </si>
  <si>
    <t>Marija Škabić</t>
  </si>
  <si>
    <r>
      <t>Matični broj</t>
    </r>
    <r>
      <rPr>
        <b/>
        <sz val="12"/>
        <color indexed="8"/>
        <rFont val="Times New Roman"/>
        <family val="1"/>
      </rPr>
      <t>: 03208303</t>
    </r>
  </si>
  <si>
    <r>
      <t>OIB</t>
    </r>
    <r>
      <rPr>
        <b/>
        <sz val="12"/>
        <color indexed="8"/>
        <rFont val="Times New Roman"/>
        <family val="1"/>
      </rPr>
      <t>: 68924738485</t>
    </r>
  </si>
  <si>
    <r>
      <t>Šifra djelatnosti</t>
    </r>
    <r>
      <rPr>
        <b/>
        <sz val="12"/>
        <color indexed="8"/>
        <rFont val="Times New Roman"/>
        <family val="1"/>
      </rPr>
      <t>:  8520</t>
    </r>
  </si>
  <si>
    <r>
      <t>Broj RKDP</t>
    </r>
    <r>
      <rPr>
        <b/>
        <sz val="12"/>
        <color indexed="8"/>
        <rFont val="Times New Roman"/>
        <family val="1"/>
      </rPr>
      <t>:11041</t>
    </r>
  </si>
  <si>
    <r>
      <t>URBROJ:</t>
    </r>
    <r>
      <rPr>
        <sz val="10"/>
        <rFont val="Times New Roman"/>
        <family val="1"/>
      </rPr>
      <t xml:space="preserve"> </t>
    </r>
  </si>
  <si>
    <r>
      <t>KLASA:</t>
    </r>
    <r>
      <rPr>
        <sz val="10"/>
        <rFont val="Times New Roman"/>
        <family val="1"/>
      </rPr>
      <t xml:space="preserve"> </t>
    </r>
  </si>
  <si>
    <t>MOZAIK 5</t>
  </si>
  <si>
    <t>Provedba projekta MOZAIK 5</t>
  </si>
  <si>
    <t>0</t>
  </si>
  <si>
    <t>286,68</t>
  </si>
  <si>
    <t xml:space="preserve">Urbroj:  </t>
  </si>
  <si>
    <t xml:space="preserve">Klasa:   </t>
  </si>
  <si>
    <t xml:space="preserve">Klasa:  </t>
  </si>
  <si>
    <t xml:space="preserve">Prihod za posebne namjene </t>
  </si>
  <si>
    <t>FINANCIJSKI  PLAN  ZA 2023. I PROJEKCIJA ZA 2024. I 2025. GODINU</t>
  </si>
  <si>
    <t>IZVRŠENJE  2021. KN</t>
  </si>
  <si>
    <t>IZVRŠENJE 2021. EUR</t>
  </si>
  <si>
    <t xml:space="preserve"> PLAN 2022. KN</t>
  </si>
  <si>
    <t xml:space="preserve"> PLAN 2022. EUR</t>
  </si>
  <si>
    <t>PRORAČUN 2023. EUR</t>
  </si>
  <si>
    <t>PROJEKCIJA 2024. EUR</t>
  </si>
  <si>
    <t>PROJEKCIJA 2025. EUR</t>
  </si>
  <si>
    <t xml:space="preserve">IZVRŠENJE 2021. EUR </t>
  </si>
  <si>
    <t>PLAN 2022. KN</t>
  </si>
  <si>
    <t xml:space="preserve">PLAN 2022. EUR </t>
  </si>
  <si>
    <t xml:space="preserve">PROJEKCIJA 2024. EUR </t>
  </si>
  <si>
    <t xml:space="preserve">PROJEKCIJA 2025. EUR </t>
  </si>
  <si>
    <t>Funkcija 0921</t>
  </si>
  <si>
    <t>Funkcija 0912</t>
  </si>
  <si>
    <t>Funkcija 0960</t>
  </si>
  <si>
    <t>Funkcija 0950</t>
  </si>
  <si>
    <t>Opremanje knjižnica</t>
  </si>
  <si>
    <t xml:space="preserve">               RASHODI I IZDACI ZA TROGODIŠNJE RAZDOBLJE </t>
  </si>
  <si>
    <t>400-01/22-01/01</t>
  </si>
  <si>
    <t>2163-5-2-03-22-01</t>
  </si>
  <si>
    <t xml:space="preserve">izvori financiranja:Nenamjenski prihodi i primici </t>
  </si>
  <si>
    <t>Krnica,  22.12.2022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</si>
</sst>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&quot;Yes&quot;;&quot;Yes&quot;;&quot;No&quot;"/>
    <numFmt numFmtId="171" formatCode="&quot;On&quot;;&quot;On&quot;;&quot;Off&quot;"/>
    <numFmt numFmtId="172" formatCode="[$€-2]\ #,##0.00_);[Red]\([$€-2]\ #,##0.00\)"/>
    <numFmt numFmtId="173" formatCode="0.00;[Red]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b/>
      <sz val="10"/>
      <color indexed="17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8" fillId="0" borderId="0" xfId="87" applyFont="1">
      <alignment/>
      <protection/>
    </xf>
    <xf numFmtId="0" fontId="1" fillId="0" borderId="0" xfId="87">
      <alignment/>
      <protection/>
    </xf>
    <xf numFmtId="0" fontId="1" fillId="0" borderId="0" xfId="87" applyFont="1">
      <alignment/>
      <protection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0" fillId="0" borderId="0" xfId="88" applyNumberFormat="1" applyFont="1" applyBorder="1">
      <alignment/>
      <protection/>
    </xf>
    <xf numFmtId="0" fontId="22" fillId="0" borderId="0" xfId="87" applyFont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 applyAlignment="1">
      <alignment horizontal="left"/>
      <protection/>
    </xf>
    <xf numFmtId="0" fontId="25" fillId="0" borderId="0" xfId="87" applyFont="1" applyAlignment="1">
      <alignment horizontal="left"/>
      <protection/>
    </xf>
    <xf numFmtId="0" fontId="26" fillId="0" borderId="0" xfId="87" applyFont="1" applyAlignment="1">
      <alignment horizontal="left"/>
      <protection/>
    </xf>
    <xf numFmtId="0" fontId="27" fillId="0" borderId="0" xfId="0" applyFont="1" applyAlignment="1">
      <alignment/>
    </xf>
    <xf numFmtId="0" fontId="23" fillId="0" borderId="10" xfId="87" applyFont="1" applyBorder="1">
      <alignment/>
      <protection/>
    </xf>
    <xf numFmtId="0" fontId="22" fillId="0" borderId="11" xfId="87" applyFont="1" applyBorder="1">
      <alignment/>
      <protection/>
    </xf>
    <xf numFmtId="0" fontId="22" fillId="0" borderId="12" xfId="87" applyFont="1" applyBorder="1">
      <alignment/>
      <protection/>
    </xf>
    <xf numFmtId="0" fontId="28" fillId="0" borderId="13" xfId="87" applyFont="1" applyBorder="1" applyAlignment="1">
      <alignment vertical="center"/>
      <protection/>
    </xf>
    <xf numFmtId="0" fontId="28" fillId="0" borderId="14" xfId="87" applyFont="1" applyBorder="1" applyAlignment="1">
      <alignment horizontal="center" vertical="center"/>
      <protection/>
    </xf>
    <xf numFmtId="0" fontId="28" fillId="0" borderId="14" xfId="87" applyFont="1" applyBorder="1" applyAlignment="1">
      <alignment horizontal="center" vertical="center" wrapText="1"/>
      <protection/>
    </xf>
    <xf numFmtId="0" fontId="29" fillId="0" borderId="13" xfId="87" applyFont="1" applyBorder="1">
      <alignment/>
      <protection/>
    </xf>
    <xf numFmtId="0" fontId="29" fillId="0" borderId="14" xfId="87" applyFont="1" applyBorder="1">
      <alignment/>
      <protection/>
    </xf>
    <xf numFmtId="4" fontId="27" fillId="0" borderId="0" xfId="0" applyNumberFormat="1" applyFont="1" applyAlignment="1">
      <alignment/>
    </xf>
    <xf numFmtId="4" fontId="29" fillId="0" borderId="14" xfId="87" applyNumberFormat="1" applyFont="1" applyBorder="1">
      <alignment/>
      <protection/>
    </xf>
    <xf numFmtId="4" fontId="28" fillId="0" borderId="14" xfId="87" applyNumberFormat="1" applyFont="1" applyBorder="1">
      <alignment/>
      <protection/>
    </xf>
    <xf numFmtId="4" fontId="22" fillId="0" borderId="0" xfId="87" applyNumberFormat="1" applyFont="1">
      <alignment/>
      <protection/>
    </xf>
    <xf numFmtId="4" fontId="27" fillId="0" borderId="14" xfId="0" applyNumberFormat="1" applyFont="1" applyBorder="1" applyAlignment="1">
      <alignment/>
    </xf>
    <xf numFmtId="4" fontId="27" fillId="0" borderId="14" xfId="87" applyNumberFormat="1" applyFont="1" applyBorder="1">
      <alignment/>
      <protection/>
    </xf>
    <xf numFmtId="0" fontId="24" fillId="24" borderId="14" xfId="88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0" fontId="21" fillId="0" borderId="0" xfId="0" applyFont="1" applyAlignment="1">
      <alignment/>
    </xf>
    <xf numFmtId="0" fontId="28" fillId="0" borderId="13" xfId="87" applyFont="1" applyBorder="1">
      <alignment/>
      <protection/>
    </xf>
    <xf numFmtId="0" fontId="28" fillId="0" borderId="14" xfId="87" applyFont="1" applyBorder="1">
      <alignment/>
      <protection/>
    </xf>
    <xf numFmtId="4" fontId="32" fillId="0" borderId="14" xfId="87" applyNumberFormat="1" applyFont="1" applyBorder="1">
      <alignment/>
      <protection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15" xfId="87" applyFont="1" applyBorder="1" applyAlignment="1">
      <alignment horizontal="center" vertical="center" wrapText="1"/>
      <protection/>
    </xf>
    <xf numFmtId="4" fontId="32" fillId="0" borderId="15" xfId="87" applyNumberFormat="1" applyFont="1" applyBorder="1">
      <alignment/>
      <protection/>
    </xf>
    <xf numFmtId="4" fontId="27" fillId="0" borderId="15" xfId="87" applyNumberFormat="1" applyFont="1" applyBorder="1">
      <alignment/>
      <protection/>
    </xf>
    <xf numFmtId="0" fontId="36" fillId="0" borderId="16" xfId="87" applyFont="1" applyBorder="1">
      <alignment/>
      <protection/>
    </xf>
    <xf numFmtId="0" fontId="33" fillId="0" borderId="17" xfId="87" applyFont="1" applyBorder="1">
      <alignment/>
      <protection/>
    </xf>
    <xf numFmtId="4" fontId="33" fillId="0" borderId="17" xfId="87" applyNumberFormat="1" applyFont="1" applyBorder="1">
      <alignment/>
      <protection/>
    </xf>
    <xf numFmtId="4" fontId="34" fillId="0" borderId="18" xfId="87" applyNumberFormat="1" applyFont="1" applyBorder="1">
      <alignment/>
      <protection/>
    </xf>
    <xf numFmtId="4" fontId="54" fillId="0" borderId="19" xfId="0" applyNumberFormat="1" applyFont="1" applyFill="1" applyBorder="1" applyAlignment="1">
      <alignment/>
    </xf>
    <xf numFmtId="0" fontId="37" fillId="0" borderId="0" xfId="88" applyFont="1">
      <alignment/>
      <protection/>
    </xf>
    <xf numFmtId="0" fontId="38" fillId="0" borderId="0" xfId="88" applyFont="1">
      <alignment/>
      <protection/>
    </xf>
    <xf numFmtId="0" fontId="39" fillId="0" borderId="0" xfId="0" applyFont="1" applyAlignment="1">
      <alignment/>
    </xf>
    <xf numFmtId="0" fontId="40" fillId="0" borderId="20" xfId="88" applyFont="1" applyBorder="1" applyAlignment="1">
      <alignment/>
      <protection/>
    </xf>
    <xf numFmtId="0" fontId="40" fillId="0" borderId="21" xfId="88" applyFont="1" applyBorder="1">
      <alignment/>
      <protection/>
    </xf>
    <xf numFmtId="0" fontId="55" fillId="0" borderId="21" xfId="88" applyFont="1" applyBorder="1">
      <alignment/>
      <protection/>
    </xf>
    <xf numFmtId="0" fontId="41" fillId="0" borderId="22" xfId="88" applyFont="1" applyBorder="1">
      <alignment/>
      <protection/>
    </xf>
    <xf numFmtId="0" fontId="40" fillId="0" borderId="23" xfId="88" applyFont="1" applyBorder="1">
      <alignment/>
      <protection/>
    </xf>
    <xf numFmtId="0" fontId="40" fillId="0" borderId="24" xfId="88" applyFont="1" applyBorder="1">
      <alignment/>
      <protection/>
    </xf>
    <xf numFmtId="0" fontId="41" fillId="0" borderId="25" xfId="88" applyFont="1" applyBorder="1">
      <alignment/>
      <protection/>
    </xf>
    <xf numFmtId="0" fontId="40" fillId="0" borderId="14" xfId="88" applyFont="1" applyBorder="1" applyAlignment="1">
      <alignment horizontal="center"/>
      <protection/>
    </xf>
    <xf numFmtId="0" fontId="40" fillId="24" borderId="14" xfId="88" applyFont="1" applyFill="1" applyBorder="1" applyAlignment="1">
      <alignment horizontal="center" wrapText="1"/>
      <protection/>
    </xf>
    <xf numFmtId="0" fontId="56" fillId="0" borderId="14" xfId="88" applyFont="1" applyBorder="1" applyAlignment="1">
      <alignment horizontal="center" wrapText="1"/>
      <protection/>
    </xf>
    <xf numFmtId="0" fontId="42" fillId="25" borderId="14" xfId="88" applyFont="1" applyFill="1" applyBorder="1" applyAlignment="1">
      <alignment horizontal="left"/>
      <protection/>
    </xf>
    <xf numFmtId="0" fontId="42" fillId="25" borderId="14" xfId="88" applyFont="1" applyFill="1" applyBorder="1">
      <alignment/>
      <protection/>
    </xf>
    <xf numFmtId="4" fontId="43" fillId="25" borderId="14" xfId="88" applyNumberFormat="1" applyFont="1" applyFill="1" applyBorder="1">
      <alignment/>
      <protection/>
    </xf>
    <xf numFmtId="0" fontId="40" fillId="26" borderId="14" xfId="88" applyFont="1" applyFill="1" applyBorder="1">
      <alignment/>
      <protection/>
    </xf>
    <xf numFmtId="4" fontId="44" fillId="26" borderId="14" xfId="88" applyNumberFormat="1" applyFont="1" applyFill="1" applyBorder="1">
      <alignment/>
      <protection/>
    </xf>
    <xf numFmtId="0" fontId="40" fillId="27" borderId="14" xfId="88" applyFont="1" applyFill="1" applyBorder="1">
      <alignment/>
      <protection/>
    </xf>
    <xf numFmtId="4" fontId="45" fillId="27" borderId="14" xfId="88" applyNumberFormat="1" applyFont="1" applyFill="1" applyBorder="1">
      <alignment/>
      <protection/>
    </xf>
    <xf numFmtId="0" fontId="43" fillId="0" borderId="14" xfId="88" applyFont="1" applyBorder="1">
      <alignment/>
      <protection/>
    </xf>
    <xf numFmtId="0" fontId="43" fillId="24" borderId="14" xfId="88" applyFont="1" applyFill="1" applyBorder="1">
      <alignment/>
      <protection/>
    </xf>
    <xf numFmtId="4" fontId="43" fillId="24" borderId="14" xfId="88" applyNumberFormat="1" applyFont="1" applyFill="1" applyBorder="1">
      <alignment/>
      <protection/>
    </xf>
    <xf numFmtId="0" fontId="44" fillId="0" borderId="14" xfId="88" applyFont="1" applyBorder="1">
      <alignment/>
      <protection/>
    </xf>
    <xf numFmtId="0" fontId="44" fillId="24" borderId="14" xfId="88" applyFont="1" applyFill="1" applyBorder="1">
      <alignment/>
      <protection/>
    </xf>
    <xf numFmtId="4" fontId="44" fillId="24" borderId="14" xfId="88" applyNumberFormat="1" applyFont="1" applyFill="1" applyBorder="1">
      <alignment/>
      <protection/>
    </xf>
    <xf numFmtId="0" fontId="45" fillId="0" borderId="14" xfId="88" applyFont="1" applyBorder="1">
      <alignment/>
      <protection/>
    </xf>
    <xf numFmtId="0" fontId="45" fillId="24" borderId="14" xfId="88" applyFont="1" applyFill="1" applyBorder="1">
      <alignment/>
      <protection/>
    </xf>
    <xf numFmtId="4" fontId="45" fillId="24" borderId="14" xfId="88" applyNumberFormat="1" applyFont="1" applyFill="1" applyBorder="1">
      <alignment/>
      <protection/>
    </xf>
    <xf numFmtId="0" fontId="44" fillId="26" borderId="14" xfId="88" applyFont="1" applyFill="1" applyBorder="1">
      <alignment/>
      <protection/>
    </xf>
    <xf numFmtId="0" fontId="44" fillId="27" borderId="14" xfId="88" applyFont="1" applyFill="1" applyBorder="1">
      <alignment/>
      <protection/>
    </xf>
    <xf numFmtId="4" fontId="43" fillId="0" borderId="14" xfId="88" applyNumberFormat="1" applyFont="1" applyBorder="1">
      <alignment/>
      <protection/>
    </xf>
    <xf numFmtId="4" fontId="45" fillId="0" borderId="14" xfId="88" applyNumberFormat="1" applyFont="1" applyBorder="1">
      <alignment/>
      <protection/>
    </xf>
    <xf numFmtId="0" fontId="44" fillId="0" borderId="14" xfId="0" applyFont="1" applyBorder="1" applyAlignment="1">
      <alignment/>
    </xf>
    <xf numFmtId="0" fontId="44" fillId="24" borderId="14" xfId="0" applyFont="1" applyFill="1" applyBorder="1" applyAlignment="1">
      <alignment/>
    </xf>
    <xf numFmtId="4" fontId="44" fillId="24" borderId="14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26" xfId="0" applyFont="1" applyBorder="1" applyAlignment="1">
      <alignment/>
    </xf>
    <xf numFmtId="0" fontId="45" fillId="24" borderId="27" xfId="0" applyFont="1" applyFill="1" applyBorder="1" applyAlignment="1">
      <alignment/>
    </xf>
    <xf numFmtId="4" fontId="45" fillId="24" borderId="14" xfId="0" applyNumberFormat="1" applyFont="1" applyFill="1" applyBorder="1" applyAlignment="1">
      <alignment/>
    </xf>
    <xf numFmtId="49" fontId="43" fillId="25" borderId="14" xfId="88" applyNumberFormat="1" applyFont="1" applyFill="1" applyBorder="1">
      <alignment/>
      <protection/>
    </xf>
    <xf numFmtId="4" fontId="43" fillId="25" borderId="14" xfId="0" applyNumberFormat="1" applyFont="1" applyFill="1" applyBorder="1" applyAlignment="1">
      <alignment/>
    </xf>
    <xf numFmtId="49" fontId="44" fillId="26" borderId="14" xfId="88" applyNumberFormat="1" applyFont="1" applyFill="1" applyBorder="1">
      <alignment/>
      <protection/>
    </xf>
    <xf numFmtId="4" fontId="44" fillId="26" borderId="14" xfId="0" applyNumberFormat="1" applyFont="1" applyFill="1" applyBorder="1" applyAlignment="1">
      <alignment/>
    </xf>
    <xf numFmtId="49" fontId="44" fillId="27" borderId="14" xfId="0" applyNumberFormat="1" applyFont="1" applyFill="1" applyBorder="1" applyAlignment="1">
      <alignment horizontal="right"/>
    </xf>
    <xf numFmtId="0" fontId="44" fillId="27" borderId="14" xfId="0" applyFont="1" applyFill="1" applyBorder="1" applyAlignment="1">
      <alignment/>
    </xf>
    <xf numFmtId="4" fontId="45" fillId="27" borderId="14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4" xfId="0" applyFont="1" applyBorder="1" applyAlignment="1">
      <alignment/>
    </xf>
    <xf numFmtId="4" fontId="43" fillId="24" borderId="14" xfId="0" applyNumberFormat="1" applyFont="1" applyFill="1" applyBorder="1" applyAlignment="1">
      <alignment/>
    </xf>
    <xf numFmtId="0" fontId="45" fillId="24" borderId="14" xfId="0" applyFont="1" applyFill="1" applyBorder="1" applyAlignment="1">
      <alignment/>
    </xf>
    <xf numFmtId="49" fontId="44" fillId="27" borderId="14" xfId="88" applyNumberFormat="1" applyFont="1" applyFill="1" applyBorder="1" applyAlignment="1">
      <alignment horizontal="right"/>
      <protection/>
    </xf>
    <xf numFmtId="4" fontId="44" fillId="27" borderId="14" xfId="88" applyNumberFormat="1" applyFont="1" applyFill="1" applyBorder="1">
      <alignment/>
      <protection/>
    </xf>
    <xf numFmtId="0" fontId="45" fillId="24" borderId="28" xfId="88" applyFont="1" applyFill="1" applyBorder="1">
      <alignment/>
      <protection/>
    </xf>
    <xf numFmtId="0" fontId="44" fillId="26" borderId="28" xfId="88" applyFont="1" applyFill="1" applyBorder="1">
      <alignment/>
      <protection/>
    </xf>
    <xf numFmtId="0" fontId="44" fillId="27" borderId="26" xfId="88" applyFont="1" applyFill="1" applyBorder="1">
      <alignment/>
      <protection/>
    </xf>
    <xf numFmtId="0" fontId="44" fillId="27" borderId="29" xfId="88" applyFont="1" applyFill="1" applyBorder="1">
      <alignment/>
      <protection/>
    </xf>
    <xf numFmtId="0" fontId="44" fillId="24" borderId="30" xfId="88" applyFont="1" applyFill="1" applyBorder="1">
      <alignment/>
      <protection/>
    </xf>
    <xf numFmtId="4" fontId="45" fillId="26" borderId="14" xfId="88" applyNumberFormat="1" applyFont="1" applyFill="1" applyBorder="1">
      <alignment/>
      <protection/>
    </xf>
    <xf numFmtId="0" fontId="40" fillId="0" borderId="14" xfId="88" applyFont="1" applyBorder="1">
      <alignment/>
      <protection/>
    </xf>
    <xf numFmtId="0" fontId="40" fillId="24" borderId="14" xfId="88" applyFont="1" applyFill="1" applyBorder="1">
      <alignment/>
      <protection/>
    </xf>
    <xf numFmtId="0" fontId="41" fillId="0" borderId="14" xfId="88" applyFont="1" applyBorder="1">
      <alignment/>
      <protection/>
    </xf>
    <xf numFmtId="0" fontId="41" fillId="24" borderId="14" xfId="88" applyFont="1" applyFill="1" applyBorder="1">
      <alignment/>
      <protection/>
    </xf>
    <xf numFmtId="0" fontId="41" fillId="0" borderId="26" xfId="88" applyFont="1" applyBorder="1">
      <alignment/>
      <protection/>
    </xf>
    <xf numFmtId="0" fontId="41" fillId="24" borderId="27" xfId="88" applyFont="1" applyFill="1" applyBorder="1">
      <alignment/>
      <protection/>
    </xf>
    <xf numFmtId="4" fontId="45" fillId="24" borderId="27" xfId="88" applyNumberFormat="1" applyFont="1" applyFill="1" applyBorder="1">
      <alignment/>
      <protection/>
    </xf>
    <xf numFmtId="0" fontId="40" fillId="26" borderId="26" xfId="88" applyFont="1" applyFill="1" applyBorder="1">
      <alignment/>
      <protection/>
    </xf>
    <xf numFmtId="0" fontId="41" fillId="26" borderId="27" xfId="88" applyFont="1" applyFill="1" applyBorder="1">
      <alignment/>
      <protection/>
    </xf>
    <xf numFmtId="4" fontId="44" fillId="26" borderId="27" xfId="88" applyNumberFormat="1" applyFont="1" applyFill="1" applyBorder="1">
      <alignment/>
      <protection/>
    </xf>
    <xf numFmtId="4" fontId="45" fillId="26" borderId="27" xfId="88" applyNumberFormat="1" applyFont="1" applyFill="1" applyBorder="1">
      <alignment/>
      <protection/>
    </xf>
    <xf numFmtId="0" fontId="40" fillId="27" borderId="26" xfId="88" applyFont="1" applyFill="1" applyBorder="1">
      <alignment/>
      <protection/>
    </xf>
    <xf numFmtId="0" fontId="40" fillId="27" borderId="0" xfId="88" applyFont="1" applyFill="1" applyBorder="1">
      <alignment/>
      <protection/>
    </xf>
    <xf numFmtId="0" fontId="41" fillId="27" borderId="29" xfId="88" applyFont="1" applyFill="1" applyBorder="1">
      <alignment/>
      <protection/>
    </xf>
    <xf numFmtId="0" fontId="41" fillId="26" borderId="14" xfId="88" applyFont="1" applyFill="1" applyBorder="1">
      <alignment/>
      <protection/>
    </xf>
    <xf numFmtId="0" fontId="41" fillId="27" borderId="14" xfId="88" applyFont="1" applyFill="1" applyBorder="1">
      <alignment/>
      <protection/>
    </xf>
    <xf numFmtId="0" fontId="42" fillId="25" borderId="14" xfId="0" applyFont="1" applyFill="1" applyBorder="1" applyAlignment="1">
      <alignment horizontal="left"/>
    </xf>
    <xf numFmtId="0" fontId="42" fillId="25" borderId="14" xfId="0" applyFont="1" applyFill="1" applyBorder="1" applyAlignment="1">
      <alignment/>
    </xf>
    <xf numFmtId="0" fontId="44" fillId="26" borderId="14" xfId="0" applyFont="1" applyFill="1" applyBorder="1" applyAlignment="1">
      <alignment/>
    </xf>
    <xf numFmtId="4" fontId="45" fillId="26" borderId="14" xfId="0" applyNumberFormat="1" applyFont="1" applyFill="1" applyBorder="1" applyAlignment="1">
      <alignment/>
    </xf>
    <xf numFmtId="0" fontId="40" fillId="27" borderId="14" xfId="0" applyFont="1" applyFill="1" applyBorder="1" applyAlignment="1">
      <alignment horizontal="right"/>
    </xf>
    <xf numFmtId="0" fontId="40" fillId="27" borderId="14" xfId="0" applyFont="1" applyFill="1" applyBorder="1" applyAlignment="1">
      <alignment/>
    </xf>
    <xf numFmtId="4" fontId="44" fillId="0" borderId="14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9" fontId="42" fillId="25" borderId="14" xfId="88" applyNumberFormat="1" applyFont="1" applyFill="1" applyBorder="1">
      <alignment/>
      <protection/>
    </xf>
    <xf numFmtId="49" fontId="44" fillId="26" borderId="14" xfId="0" applyNumberFormat="1" applyFont="1" applyFill="1" applyBorder="1" applyAlignment="1">
      <alignment horizontal="right"/>
    </xf>
    <xf numFmtId="49" fontId="44" fillId="0" borderId="14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4" fontId="44" fillId="0" borderId="14" xfId="0" applyNumberFormat="1" applyFont="1" applyBorder="1" applyAlignment="1">
      <alignment horizontal="right"/>
    </xf>
    <xf numFmtId="49" fontId="44" fillId="0" borderId="14" xfId="0" applyNumberFormat="1" applyFont="1" applyBorder="1" applyAlignment="1">
      <alignment horizontal="right"/>
    </xf>
    <xf numFmtId="4" fontId="44" fillId="0" borderId="19" xfId="0" applyNumberFormat="1" applyFont="1" applyFill="1" applyBorder="1" applyAlignment="1">
      <alignment/>
    </xf>
    <xf numFmtId="0" fontId="45" fillId="27" borderId="14" xfId="88" applyFont="1" applyFill="1" applyBorder="1">
      <alignment/>
      <protection/>
    </xf>
    <xf numFmtId="0" fontId="44" fillId="24" borderId="28" xfId="88" applyFont="1" applyFill="1" applyBorder="1">
      <alignment/>
      <protection/>
    </xf>
    <xf numFmtId="0" fontId="40" fillId="26" borderId="29" xfId="88" applyFont="1" applyFill="1" applyBorder="1">
      <alignment/>
      <protection/>
    </xf>
    <xf numFmtId="0" fontId="44" fillId="28" borderId="14" xfId="88" applyFont="1" applyFill="1" applyBorder="1">
      <alignment/>
      <protection/>
    </xf>
    <xf numFmtId="4" fontId="44" fillId="28" borderId="14" xfId="88" applyNumberFormat="1" applyFont="1" applyFill="1" applyBorder="1">
      <alignment/>
      <protection/>
    </xf>
    <xf numFmtId="4" fontId="45" fillId="28" borderId="14" xfId="88" applyNumberFormat="1" applyFont="1" applyFill="1" applyBorder="1">
      <alignment/>
      <protection/>
    </xf>
    <xf numFmtId="49" fontId="42" fillId="24" borderId="14" xfId="88" applyNumberFormat="1" applyFont="1" applyFill="1" applyBorder="1">
      <alignment/>
      <protection/>
    </xf>
    <xf numFmtId="0" fontId="42" fillId="24" borderId="27" xfId="88" applyFont="1" applyFill="1" applyBorder="1">
      <alignment/>
      <protection/>
    </xf>
    <xf numFmtId="0" fontId="42" fillId="24" borderId="14" xfId="0" applyFont="1" applyFill="1" applyBorder="1" applyAlignment="1">
      <alignment horizontal="left"/>
    </xf>
    <xf numFmtId="0" fontId="42" fillId="24" borderId="14" xfId="0" applyFont="1" applyFill="1" applyBorder="1" applyAlignment="1">
      <alignment/>
    </xf>
    <xf numFmtId="4" fontId="43" fillId="29" borderId="14" xfId="0" applyNumberFormat="1" applyFont="1" applyFill="1" applyBorder="1" applyAlignment="1">
      <alignment/>
    </xf>
    <xf numFmtId="0" fontId="40" fillId="29" borderId="14" xfId="0" applyFont="1" applyFill="1" applyBorder="1" applyAlignment="1">
      <alignment/>
    </xf>
    <xf numFmtId="0" fontId="40" fillId="24" borderId="26" xfId="88" applyFont="1" applyFill="1" applyBorder="1">
      <alignment/>
      <protection/>
    </xf>
    <xf numFmtId="0" fontId="40" fillId="24" borderId="14" xfId="88" applyFont="1" applyFill="1" applyBorder="1" applyAlignment="1">
      <alignment horizontal="left"/>
      <protection/>
    </xf>
    <xf numFmtId="0" fontId="44" fillId="24" borderId="26" xfId="88" applyFont="1" applyFill="1" applyBorder="1">
      <alignment/>
      <protection/>
    </xf>
    <xf numFmtId="49" fontId="44" fillId="24" borderId="14" xfId="88" applyNumberFormat="1" applyFont="1" applyFill="1" applyBorder="1">
      <alignment/>
      <protection/>
    </xf>
    <xf numFmtId="0" fontId="44" fillId="24" borderId="27" xfId="88" applyFont="1" applyFill="1" applyBorder="1">
      <alignment/>
      <protection/>
    </xf>
    <xf numFmtId="0" fontId="28" fillId="24" borderId="14" xfId="88" applyFont="1" applyFill="1" applyBorder="1" applyAlignment="1">
      <alignment horizontal="center" vertical="center" wrapText="1"/>
      <protection/>
    </xf>
    <xf numFmtId="4" fontId="44" fillId="27" borderId="14" xfId="0" applyNumberFormat="1" applyFont="1" applyFill="1" applyBorder="1" applyAlignment="1">
      <alignment/>
    </xf>
    <xf numFmtId="0" fontId="40" fillId="27" borderId="26" xfId="88" applyFont="1" applyFill="1" applyBorder="1">
      <alignment/>
      <protection/>
    </xf>
    <xf numFmtId="0" fontId="40" fillId="27" borderId="27" xfId="88" applyFont="1" applyFill="1" applyBorder="1">
      <alignment/>
      <protection/>
    </xf>
    <xf numFmtId="0" fontId="44" fillId="27" borderId="26" xfId="88" applyFont="1" applyFill="1" applyBorder="1">
      <alignment/>
      <protection/>
    </xf>
    <xf numFmtId="0" fontId="44" fillId="27" borderId="27" xfId="88" applyFont="1" applyFill="1" applyBorder="1">
      <alignment/>
      <protection/>
    </xf>
    <xf numFmtId="0" fontId="43" fillId="25" borderId="26" xfId="88" applyFont="1" applyFill="1" applyBorder="1">
      <alignment/>
      <protection/>
    </xf>
    <xf numFmtId="0" fontId="43" fillId="25" borderId="27" xfId="88" applyFont="1" applyFill="1" applyBorder="1">
      <alignment/>
      <protection/>
    </xf>
    <xf numFmtId="0" fontId="44" fillId="26" borderId="26" xfId="88" applyFont="1" applyFill="1" applyBorder="1">
      <alignment/>
      <protection/>
    </xf>
    <xf numFmtId="0" fontId="44" fillId="26" borderId="27" xfId="88" applyFont="1" applyFill="1" applyBorder="1">
      <alignment/>
      <protection/>
    </xf>
    <xf numFmtId="0" fontId="42" fillId="25" borderId="26" xfId="88" applyFont="1" applyFill="1" applyBorder="1">
      <alignment/>
      <protection/>
    </xf>
    <xf numFmtId="0" fontId="42" fillId="25" borderId="27" xfId="88" applyFont="1" applyFill="1" applyBorder="1">
      <alignment/>
      <protection/>
    </xf>
    <xf numFmtId="0" fontId="44" fillId="26" borderId="26" xfId="0" applyFont="1" applyFill="1" applyBorder="1" applyAlignment="1">
      <alignment/>
    </xf>
    <xf numFmtId="0" fontId="44" fillId="26" borderId="27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 4" xfId="86"/>
    <cellStyle name="Obično_List2" xfId="87"/>
    <cellStyle name="Obično_List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58"/>
  <sheetViews>
    <sheetView tabSelected="1" zoomScalePageLayoutView="0" workbookViewId="0" topLeftCell="A55">
      <selection activeCell="F14" sqref="F14"/>
    </sheetView>
  </sheetViews>
  <sheetFormatPr defaultColWidth="9.140625" defaultRowHeight="12.75"/>
  <sheetData>
    <row r="6" spans="1:12" ht="15.75">
      <c r="A6" s="36" t="s">
        <v>89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.75">
      <c r="A7" s="36" t="s">
        <v>90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>
      <c r="A8" s="3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>
      <c r="A9" s="37" t="s">
        <v>93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4.25">
      <c r="A10" s="38" t="s">
        <v>94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>
      <c r="A11" s="3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.75">
      <c r="A12" s="15" t="s">
        <v>108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.75">
      <c r="A13" s="15" t="s">
        <v>109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5.75">
      <c r="A14" s="15" t="s">
        <v>110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.75">
      <c r="A15" s="15" t="s">
        <v>111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.75">
      <c r="A16" s="3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.75">
      <c r="A17" s="3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.75">
      <c r="A18" s="3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41" t="s">
        <v>113</v>
      </c>
      <c r="B19" s="15" t="s">
        <v>141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41" t="s">
        <v>112</v>
      </c>
      <c r="B20" s="15" t="s">
        <v>142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>
      <c r="A21" s="3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.75">
      <c r="A22" s="36" t="s">
        <v>144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.75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.75">
      <c r="A24" s="3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.75">
      <c r="A25" s="3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.75">
      <c r="A26" s="3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.75">
      <c r="A27" s="3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8.75">
      <c r="A28" s="40" t="s">
        <v>122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3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20.25">
      <c r="A30" s="3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9">
      <selection activeCell="G31" sqref="G31"/>
    </sheetView>
  </sheetViews>
  <sheetFormatPr defaultColWidth="9.140625" defaultRowHeight="12.75"/>
  <cols>
    <col min="1" max="1" width="6.140625" style="0" customWidth="1"/>
    <col min="2" max="2" width="62.8515625" style="0" customWidth="1"/>
    <col min="3" max="3" width="13.140625" style="0" customWidth="1"/>
    <col min="4" max="4" width="11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2.8515625" style="0" customWidth="1"/>
    <col min="9" max="9" width="13.00390625" style="0" customWidth="1"/>
  </cols>
  <sheetData>
    <row r="1" spans="1:9" ht="15" customHeight="1">
      <c r="A1" s="1" t="s">
        <v>8</v>
      </c>
      <c r="B1" s="1"/>
      <c r="C1" s="2"/>
      <c r="D1" s="2"/>
      <c r="E1" s="2"/>
      <c r="F1" s="2"/>
      <c r="G1" s="2"/>
      <c r="H1" s="2"/>
      <c r="I1" s="2"/>
    </row>
    <row r="2" spans="1:9" ht="15.75" customHeight="1">
      <c r="A2" s="1" t="s">
        <v>9</v>
      </c>
      <c r="B2" s="1"/>
      <c r="C2" s="2"/>
      <c r="D2" s="2"/>
      <c r="E2" s="2"/>
      <c r="F2" s="2"/>
      <c r="G2" s="2"/>
      <c r="H2" s="2"/>
      <c r="I2" s="2"/>
    </row>
    <row r="3" spans="1:9" ht="12" customHeight="1">
      <c r="A3" s="3" t="s">
        <v>119</v>
      </c>
      <c r="B3" s="15" t="s">
        <v>141</v>
      </c>
      <c r="C3" s="2"/>
      <c r="D3" s="2"/>
      <c r="E3" s="2"/>
      <c r="F3" s="2"/>
      <c r="G3" s="2"/>
      <c r="H3" s="2"/>
      <c r="I3" s="2"/>
    </row>
    <row r="4" spans="1:9" ht="13.5" customHeight="1">
      <c r="A4" s="3" t="s">
        <v>118</v>
      </c>
      <c r="B4" s="15" t="s">
        <v>142</v>
      </c>
      <c r="C4" s="2"/>
      <c r="D4" s="2"/>
      <c r="E4" s="2"/>
      <c r="F4" s="2"/>
      <c r="G4" s="2"/>
      <c r="H4" s="2"/>
      <c r="I4" s="2"/>
    </row>
    <row r="5" spans="1:9" ht="14.25" customHeight="1">
      <c r="A5" s="3"/>
      <c r="B5" s="2"/>
      <c r="C5" s="2"/>
      <c r="D5" s="2"/>
      <c r="E5" s="2"/>
      <c r="F5" s="2"/>
      <c r="G5" s="2"/>
      <c r="H5" s="2"/>
      <c r="I5" s="2"/>
    </row>
    <row r="6" spans="1:10" ht="23.25" customHeight="1" thickBot="1">
      <c r="A6" s="10"/>
      <c r="B6" s="11" t="s">
        <v>3</v>
      </c>
      <c r="C6" s="12"/>
      <c r="D6" s="12"/>
      <c r="E6" s="12"/>
      <c r="F6" s="13"/>
      <c r="G6" s="13"/>
      <c r="H6" s="13"/>
      <c r="I6" s="14"/>
      <c r="J6" s="15"/>
    </row>
    <row r="7" spans="1:10" ht="6" customHeight="1" hidden="1" thickBot="1">
      <c r="A7" s="10"/>
      <c r="B7" s="10"/>
      <c r="C7" s="10"/>
      <c r="D7" s="10"/>
      <c r="E7" s="10"/>
      <c r="F7" s="10"/>
      <c r="G7" s="10"/>
      <c r="H7" s="10"/>
      <c r="I7" s="10"/>
      <c r="J7" s="15"/>
    </row>
    <row r="8" spans="1:10" ht="1.5" customHeight="1" hidden="1" thickBot="1">
      <c r="A8" s="10"/>
      <c r="B8" s="10"/>
      <c r="C8" s="10"/>
      <c r="D8" s="10"/>
      <c r="E8" s="10"/>
      <c r="F8" s="10"/>
      <c r="G8" s="10"/>
      <c r="H8" s="10"/>
      <c r="I8" s="10"/>
      <c r="J8" s="15"/>
    </row>
    <row r="9" spans="1:10" ht="18.75">
      <c r="A9" s="16" t="s">
        <v>0</v>
      </c>
      <c r="B9" s="17"/>
      <c r="C9" s="17"/>
      <c r="D9" s="17"/>
      <c r="E9" s="17"/>
      <c r="F9" s="17"/>
      <c r="G9" s="17"/>
      <c r="H9" s="17"/>
      <c r="I9" s="18"/>
      <c r="J9" s="15"/>
    </row>
    <row r="10" spans="1:10" ht="39" customHeight="1">
      <c r="A10" s="19" t="s">
        <v>1</v>
      </c>
      <c r="B10" s="20" t="s">
        <v>2</v>
      </c>
      <c r="C10" s="157" t="s">
        <v>123</v>
      </c>
      <c r="D10" s="157" t="s">
        <v>124</v>
      </c>
      <c r="E10" s="157" t="s">
        <v>125</v>
      </c>
      <c r="F10" s="21" t="s">
        <v>126</v>
      </c>
      <c r="G10" s="42" t="s">
        <v>127</v>
      </c>
      <c r="H10" s="42" t="s">
        <v>128</v>
      </c>
      <c r="I10" s="42" t="s">
        <v>129</v>
      </c>
      <c r="J10" s="15"/>
    </row>
    <row r="11" spans="1:10" ht="11.25" customHeight="1">
      <c r="A11" s="19"/>
      <c r="B11" s="20"/>
      <c r="C11" s="30"/>
      <c r="D11" s="30"/>
      <c r="E11" s="30"/>
      <c r="F11" s="21"/>
      <c r="G11" s="42"/>
      <c r="H11" s="42"/>
      <c r="I11" s="42"/>
      <c r="J11" s="15"/>
    </row>
    <row r="12" spans="1:10" ht="12.75">
      <c r="A12" s="22"/>
      <c r="B12" s="23"/>
      <c r="C12" s="25"/>
      <c r="D12" s="25"/>
      <c r="E12" s="25"/>
      <c r="F12" s="25"/>
      <c r="G12" s="44"/>
      <c r="H12" s="44"/>
      <c r="I12" s="44"/>
      <c r="J12" s="15"/>
    </row>
    <row r="13" spans="1:10" ht="12.75">
      <c r="A13" s="33">
        <v>63</v>
      </c>
      <c r="B13" s="34" t="s">
        <v>33</v>
      </c>
      <c r="C13" s="26">
        <v>3214514.88</v>
      </c>
      <c r="D13" s="26">
        <f>C13/753450</f>
        <v>4.266394425642046</v>
      </c>
      <c r="E13" s="26">
        <f>E14+E15+E16+E17+E18+E19</f>
        <v>3488444</v>
      </c>
      <c r="F13" s="26">
        <f aca="true" t="shared" si="0" ref="F13:F19">E13/7.5345</f>
        <v>462996.08467715175</v>
      </c>
      <c r="G13" s="43">
        <f>G14+G15+G16+G17+G18+G19</f>
        <v>470439.79029796267</v>
      </c>
      <c r="H13" s="43">
        <f>H14+H15+H16+H17+H18+H19</f>
        <v>465813.78989979427</v>
      </c>
      <c r="I13" s="43">
        <f>I14+I15+I16+I17+I18+I19</f>
        <v>465813.78989979427</v>
      </c>
      <c r="J13" s="15"/>
    </row>
    <row r="14" spans="1:10" ht="12.75">
      <c r="A14" s="22">
        <v>636</v>
      </c>
      <c r="B14" s="23" t="s">
        <v>48</v>
      </c>
      <c r="C14" s="24">
        <v>2994375.63</v>
      </c>
      <c r="D14" s="28">
        <f aca="true" t="shared" si="1" ref="D14:D19">C14/7.5345</f>
        <v>397421.94306191517</v>
      </c>
      <c r="E14" s="24">
        <v>3146700</v>
      </c>
      <c r="F14" s="25">
        <f t="shared" si="0"/>
        <v>417638.86123830377</v>
      </c>
      <c r="G14" s="44">
        <f>3134350/7.5345</f>
        <v>415999.73455438315</v>
      </c>
      <c r="H14" s="44">
        <f>3134350/7.5345</f>
        <v>415999.73455438315</v>
      </c>
      <c r="I14" s="44">
        <f>3134350/7.5345</f>
        <v>415999.73455438315</v>
      </c>
      <c r="J14" s="15"/>
    </row>
    <row r="15" spans="1:10" ht="12.75">
      <c r="A15" s="22">
        <v>636</v>
      </c>
      <c r="B15" s="23" t="s">
        <v>83</v>
      </c>
      <c r="C15" s="28">
        <v>1500</v>
      </c>
      <c r="D15" s="28">
        <f t="shared" si="1"/>
        <v>199.08421262193906</v>
      </c>
      <c r="E15" s="28">
        <v>4000</v>
      </c>
      <c r="F15" s="25">
        <f t="shared" si="0"/>
        <v>530.8912336585042</v>
      </c>
      <c r="G15" s="44">
        <v>0</v>
      </c>
      <c r="H15" s="44">
        <v>0</v>
      </c>
      <c r="I15" s="44">
        <v>0</v>
      </c>
      <c r="J15" s="15"/>
    </row>
    <row r="16" spans="1:10" ht="12.75">
      <c r="A16" s="22">
        <v>636</v>
      </c>
      <c r="B16" s="23" t="s">
        <v>67</v>
      </c>
      <c r="C16" s="25">
        <v>42581.79</v>
      </c>
      <c r="D16" s="25">
        <f t="shared" si="1"/>
        <v>5651.5747561218395</v>
      </c>
      <c r="E16" s="25">
        <v>52000</v>
      </c>
      <c r="F16" s="25">
        <f t="shared" si="0"/>
        <v>6901.586037560554</v>
      </c>
      <c r="G16" s="44">
        <f>50000/7.5345</f>
        <v>6636.140420731303</v>
      </c>
      <c r="H16" s="44">
        <f>50000/7.5345</f>
        <v>6636.140420731303</v>
      </c>
      <c r="I16" s="44">
        <f>50000/7.5345</f>
        <v>6636.140420731303</v>
      </c>
      <c r="J16" s="15"/>
    </row>
    <row r="17" spans="1:10" ht="12.75">
      <c r="A17" s="22">
        <v>636</v>
      </c>
      <c r="B17" s="23" t="s">
        <v>49</v>
      </c>
      <c r="C17" s="25">
        <v>171494.44</v>
      </c>
      <c r="D17" s="25">
        <f t="shared" si="1"/>
        <v>22761.22370429358</v>
      </c>
      <c r="E17" s="25">
        <v>241000</v>
      </c>
      <c r="F17" s="25">
        <f t="shared" si="0"/>
        <v>31986.196827924876</v>
      </c>
      <c r="G17" s="44">
        <f>320000/7.5345</f>
        <v>42471.298692680335</v>
      </c>
      <c r="H17" s="44">
        <f>320000/7.5345</f>
        <v>42471.298692680335</v>
      </c>
      <c r="I17" s="44">
        <f>320000/7.5345</f>
        <v>42471.298692680335</v>
      </c>
      <c r="J17" s="15"/>
    </row>
    <row r="18" spans="1:10" ht="12.75">
      <c r="A18" s="22">
        <v>636</v>
      </c>
      <c r="B18" s="23" t="s">
        <v>61</v>
      </c>
      <c r="C18" s="29">
        <v>4481.77</v>
      </c>
      <c r="D18" s="29">
        <f t="shared" si="1"/>
        <v>594.8331010684186</v>
      </c>
      <c r="E18" s="29">
        <v>5324</v>
      </c>
      <c r="F18" s="25">
        <f t="shared" si="0"/>
        <v>706.616231999469</v>
      </c>
      <c r="G18" s="44">
        <f>5324/7.5345</f>
        <v>706.616231999469</v>
      </c>
      <c r="H18" s="44">
        <f>5324/7.5345</f>
        <v>706.616231999469</v>
      </c>
      <c r="I18" s="44">
        <f>5324/7.5345</f>
        <v>706.616231999469</v>
      </c>
      <c r="J18" s="15"/>
    </row>
    <row r="19" spans="1:10" ht="12.75">
      <c r="A19" s="22">
        <v>638</v>
      </c>
      <c r="B19" s="23" t="s">
        <v>64</v>
      </c>
      <c r="C19" s="24">
        <v>40081.25</v>
      </c>
      <c r="D19" s="28">
        <f t="shared" si="1"/>
        <v>5319.69606476873</v>
      </c>
      <c r="E19" s="24">
        <v>39420</v>
      </c>
      <c r="F19" s="25">
        <f t="shared" si="0"/>
        <v>5231.933107704559</v>
      </c>
      <c r="G19" s="44">
        <f>34854.6/7.5345</f>
        <v>4626.000398168425</v>
      </c>
      <c r="H19" s="44">
        <v>0</v>
      </c>
      <c r="I19" s="44">
        <v>0</v>
      </c>
      <c r="J19" s="15"/>
    </row>
    <row r="20" spans="1:10" ht="12.75">
      <c r="A20" s="22"/>
      <c r="B20" s="23"/>
      <c r="C20" s="29"/>
      <c r="D20" s="29"/>
      <c r="E20" s="29"/>
      <c r="F20" s="25"/>
      <c r="G20" s="44"/>
      <c r="H20" s="44"/>
      <c r="I20" s="44"/>
      <c r="J20" s="15"/>
    </row>
    <row r="21" spans="1:10" ht="12.75">
      <c r="A21" s="33">
        <v>64</v>
      </c>
      <c r="B21" s="34" t="s">
        <v>69</v>
      </c>
      <c r="C21" s="35">
        <f>C22</f>
        <v>3.7</v>
      </c>
      <c r="D21" s="35">
        <f>C21/7.5345</f>
        <v>0.4910743911341164</v>
      </c>
      <c r="E21" s="35">
        <v>10</v>
      </c>
      <c r="F21" s="26">
        <f>E21/7.5345</f>
        <v>1.3272280841462605</v>
      </c>
      <c r="G21" s="43">
        <f>5/7.5345</f>
        <v>0.6636140420731302</v>
      </c>
      <c r="H21" s="43">
        <f>5/7.5345</f>
        <v>0.6636140420731302</v>
      </c>
      <c r="I21" s="43">
        <f>5/7.5345</f>
        <v>0.6636140420731302</v>
      </c>
      <c r="J21" s="15"/>
    </row>
    <row r="22" spans="1:10" ht="12.75">
      <c r="A22" s="22">
        <v>641</v>
      </c>
      <c r="B22" s="23" t="s">
        <v>69</v>
      </c>
      <c r="C22" s="29">
        <v>3.7</v>
      </c>
      <c r="D22" s="29">
        <f>C22/7.5345</f>
        <v>0.4910743911341164</v>
      </c>
      <c r="E22" s="29">
        <v>10</v>
      </c>
      <c r="F22" s="25">
        <f>E22/7.5345</f>
        <v>1.3272280841462605</v>
      </c>
      <c r="G22" s="44"/>
      <c r="H22" s="44"/>
      <c r="I22" s="44"/>
      <c r="J22" s="15"/>
    </row>
    <row r="23" spans="1:10" ht="12.75">
      <c r="A23" s="22"/>
      <c r="B23" s="23"/>
      <c r="C23" s="29"/>
      <c r="D23" s="29"/>
      <c r="E23" s="29"/>
      <c r="F23" s="25"/>
      <c r="G23" s="44"/>
      <c r="H23" s="44"/>
      <c r="I23" s="44"/>
      <c r="J23" s="15"/>
    </row>
    <row r="24" spans="1:10" ht="12.75">
      <c r="A24" s="33">
        <v>65</v>
      </c>
      <c r="B24" s="34" t="s">
        <v>4</v>
      </c>
      <c r="C24" s="35">
        <f>C25</f>
        <v>77236.79</v>
      </c>
      <c r="D24" s="35">
        <f>C24/7.5345</f>
        <v>10251.083681730704</v>
      </c>
      <c r="E24" s="35">
        <v>97200</v>
      </c>
      <c r="F24" s="26">
        <f>E24/7.5345</f>
        <v>12900.656977901652</v>
      </c>
      <c r="G24" s="43">
        <f>146500/7.5345</f>
        <v>19443.891432742716</v>
      </c>
      <c r="H24" s="43">
        <f>146500/7.5345</f>
        <v>19443.891432742716</v>
      </c>
      <c r="I24" s="43">
        <f>146500/7.5345</f>
        <v>19443.891432742716</v>
      </c>
      <c r="J24" s="15"/>
    </row>
    <row r="25" spans="1:10" ht="12.75">
      <c r="A25" s="22">
        <v>652</v>
      </c>
      <c r="B25" s="23" t="s">
        <v>5</v>
      </c>
      <c r="C25" s="29">
        <v>77236.79</v>
      </c>
      <c r="D25" s="29">
        <f>C25/7.5345</f>
        <v>10251.083681730704</v>
      </c>
      <c r="E25" s="29">
        <v>97200</v>
      </c>
      <c r="F25" s="25">
        <f>E25/7.5345</f>
        <v>12900.656977901652</v>
      </c>
      <c r="G25" s="44"/>
      <c r="H25" s="44"/>
      <c r="I25" s="44"/>
      <c r="J25" s="15"/>
    </row>
    <row r="26" spans="1:10" ht="12.75">
      <c r="A26" s="22"/>
      <c r="B26" s="23"/>
      <c r="C26" s="29"/>
      <c r="D26" s="29"/>
      <c r="E26" s="29"/>
      <c r="F26" s="25"/>
      <c r="G26" s="44"/>
      <c r="H26" s="44"/>
      <c r="I26" s="44"/>
      <c r="J26" s="15"/>
    </row>
    <row r="27" spans="1:10" ht="12.75">
      <c r="A27" s="33">
        <v>66</v>
      </c>
      <c r="B27" s="34" t="s">
        <v>34</v>
      </c>
      <c r="C27" s="35">
        <f>C28</f>
        <v>1735</v>
      </c>
      <c r="D27" s="35">
        <f>C27/7.5345</f>
        <v>230.27407259937618</v>
      </c>
      <c r="E27" s="35">
        <v>1000</v>
      </c>
      <c r="F27" s="26">
        <f>E27/7.5345</f>
        <v>132.72280841462606</v>
      </c>
      <c r="G27" s="43">
        <f>1000/7.5345</f>
        <v>132.72280841462606</v>
      </c>
      <c r="H27" s="43">
        <f>1000/7.5345</f>
        <v>132.72280841462606</v>
      </c>
      <c r="I27" s="43">
        <f>1000/7.5345</f>
        <v>132.72280841462606</v>
      </c>
      <c r="J27" s="15"/>
    </row>
    <row r="28" spans="1:10" ht="12.75">
      <c r="A28" s="22">
        <v>663</v>
      </c>
      <c r="B28" s="23" t="s">
        <v>35</v>
      </c>
      <c r="C28" s="29">
        <v>1735</v>
      </c>
      <c r="D28" s="29">
        <f>C28/7.5345</f>
        <v>230.27407259937618</v>
      </c>
      <c r="E28" s="29">
        <v>1000</v>
      </c>
      <c r="F28" s="25">
        <f>E28/7.5345</f>
        <v>132.72280841462606</v>
      </c>
      <c r="G28" s="44"/>
      <c r="H28" s="44"/>
      <c r="I28" s="44"/>
      <c r="J28" s="15"/>
    </row>
    <row r="29" spans="1:10" ht="12.75">
      <c r="A29" s="22"/>
      <c r="B29" s="23"/>
      <c r="C29" s="25"/>
      <c r="D29" s="25"/>
      <c r="E29" s="25"/>
      <c r="F29" s="25"/>
      <c r="G29" s="44"/>
      <c r="H29" s="44"/>
      <c r="I29" s="44"/>
      <c r="J29" s="15"/>
    </row>
    <row r="30" spans="1:10" ht="12.75">
      <c r="A30" s="33">
        <v>67</v>
      </c>
      <c r="B30" s="34" t="s">
        <v>6</v>
      </c>
      <c r="C30" s="26">
        <f>C31</f>
        <v>503025.2</v>
      </c>
      <c r="D30" s="26">
        <f>C30/7.5345</f>
        <v>66762.91724732895</v>
      </c>
      <c r="E30" s="26">
        <v>694332.81</v>
      </c>
      <c r="F30" s="26">
        <f>E30/7.5345</f>
        <v>92153.80051761896</v>
      </c>
      <c r="G30" s="43">
        <v>66481</v>
      </c>
      <c r="H30" s="43">
        <f>499243.51/7.5345</f>
        <v>66261.00072997545</v>
      </c>
      <c r="I30" s="43">
        <f>499243.51/7.5345</f>
        <v>66261.00072997545</v>
      </c>
      <c r="J30" s="15"/>
    </row>
    <row r="31" spans="1:10" ht="12.75">
      <c r="A31" s="22">
        <v>671</v>
      </c>
      <c r="B31" s="23" t="s">
        <v>57</v>
      </c>
      <c r="C31" s="25">
        <v>503025.2</v>
      </c>
      <c r="D31" s="25">
        <f>C31/7.5345</f>
        <v>66762.91724732895</v>
      </c>
      <c r="E31" s="25">
        <v>694332.81</v>
      </c>
      <c r="F31" s="25">
        <f>E31/7.5345</f>
        <v>92153.80051761896</v>
      </c>
      <c r="G31" s="44"/>
      <c r="H31" s="44"/>
      <c r="I31" s="44"/>
      <c r="J31" s="15"/>
    </row>
    <row r="32" spans="1:10" ht="12.75">
      <c r="A32" s="22"/>
      <c r="B32" s="23"/>
      <c r="C32" s="25"/>
      <c r="D32" s="25"/>
      <c r="E32" s="25"/>
      <c r="F32" s="25"/>
      <c r="G32" s="44"/>
      <c r="H32" s="44"/>
      <c r="I32" s="44"/>
      <c r="J32" s="15"/>
    </row>
    <row r="33" spans="1:10" ht="12.75">
      <c r="A33" s="22"/>
      <c r="B33" s="23"/>
      <c r="C33" s="25"/>
      <c r="D33" s="25"/>
      <c r="E33" s="25"/>
      <c r="F33" s="25"/>
      <c r="G33" s="44"/>
      <c r="H33" s="44"/>
      <c r="I33" s="44"/>
      <c r="J33" s="15"/>
    </row>
    <row r="34" spans="1:10" ht="15.75" thickBot="1">
      <c r="A34" s="45"/>
      <c r="B34" s="46" t="s">
        <v>7</v>
      </c>
      <c r="C34" s="47">
        <f>C13+C21+C24+C27+C30</f>
        <v>3796515.5700000003</v>
      </c>
      <c r="D34" s="47">
        <f>D30+D24+D13</f>
        <v>77018.2673234853</v>
      </c>
      <c r="E34" s="47">
        <f>E30+E27+E24+E21+E13</f>
        <v>4280986.8100000005</v>
      </c>
      <c r="F34" s="47">
        <f>F30+F27+F24+F21+F13</f>
        <v>568184.5922091712</v>
      </c>
      <c r="G34" s="48">
        <f>G30+G27+G24+G21+G13</f>
        <v>556498.068153162</v>
      </c>
      <c r="H34" s="48">
        <f>H30+H27+H24+H21+H13</f>
        <v>551652.0684849691</v>
      </c>
      <c r="I34" s="48">
        <f>I30+I27+I24+I21+I13</f>
        <v>551652.0684849691</v>
      </c>
      <c r="J34" s="15"/>
    </row>
    <row r="35" spans="1:10" ht="7.5" customHeight="1">
      <c r="A35" s="10"/>
      <c r="B35" s="10"/>
      <c r="C35" s="27"/>
      <c r="D35" s="27"/>
      <c r="E35" s="27"/>
      <c r="F35" s="27"/>
      <c r="G35" s="27"/>
      <c r="H35" s="27"/>
      <c r="I35" s="27"/>
      <c r="J35" s="15"/>
    </row>
    <row r="36" spans="1:10" ht="15">
      <c r="A36" s="10"/>
      <c r="B36" s="10"/>
      <c r="C36" s="27"/>
      <c r="D36" s="27"/>
      <c r="E36" s="27"/>
      <c r="F36" s="27" t="s">
        <v>32</v>
      </c>
      <c r="G36" s="27"/>
      <c r="H36" s="27"/>
      <c r="I36" s="27"/>
      <c r="J36" s="15"/>
    </row>
    <row r="37" spans="1:10" ht="15">
      <c r="A37" s="10"/>
      <c r="B37" s="10"/>
      <c r="C37" s="10"/>
      <c r="D37" s="10"/>
      <c r="E37" s="10"/>
      <c r="F37" s="10" t="s">
        <v>47</v>
      </c>
      <c r="G37" s="10"/>
      <c r="H37" s="10"/>
      <c r="I37" s="10"/>
      <c r="J37" s="15"/>
    </row>
    <row r="38" spans="1:10" ht="15">
      <c r="A38" s="10"/>
      <c r="B38" s="10"/>
      <c r="C38" s="10"/>
      <c r="D38" s="10"/>
      <c r="E38" s="10"/>
      <c r="F38" s="10" t="s">
        <v>107</v>
      </c>
      <c r="G38" s="10"/>
      <c r="H38" s="10"/>
      <c r="I38" s="10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134">
      <selection activeCell="I166" sqref="I166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53.28125" style="0" customWidth="1"/>
    <col min="4" max="4" width="12.57421875" style="0" customWidth="1"/>
    <col min="5" max="5" width="11.8515625" style="0" customWidth="1"/>
    <col min="6" max="6" width="10.8515625" style="0" customWidth="1"/>
    <col min="7" max="7" width="11.140625" style="0" customWidth="1"/>
    <col min="8" max="8" width="10.28125" style="0" customWidth="1"/>
    <col min="9" max="10" width="12.00390625" style="0" customWidth="1"/>
  </cols>
  <sheetData>
    <row r="1" spans="1:10" ht="12.75">
      <c r="A1" s="50" t="s">
        <v>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 t="s">
        <v>120</v>
      </c>
      <c r="B3" s="15" t="s">
        <v>141</v>
      </c>
      <c r="C3" s="52"/>
      <c r="D3" s="52"/>
      <c r="E3" s="52"/>
      <c r="F3" s="52"/>
      <c r="G3" s="52"/>
      <c r="H3" s="52"/>
      <c r="I3" s="51"/>
      <c r="J3" s="51"/>
    </row>
    <row r="4" spans="1:10" ht="12.75">
      <c r="A4" s="51" t="s">
        <v>56</v>
      </c>
      <c r="B4" s="15" t="s">
        <v>142</v>
      </c>
      <c r="C4" s="52"/>
      <c r="D4" s="52"/>
      <c r="E4" s="52"/>
      <c r="F4" s="52"/>
      <c r="G4" s="52"/>
      <c r="H4" s="52"/>
      <c r="I4" s="51"/>
      <c r="J4" s="51"/>
    </row>
    <row r="5" spans="1:10" ht="24.75" customHeight="1">
      <c r="A5" s="53" t="s">
        <v>140</v>
      </c>
      <c r="B5" s="54"/>
      <c r="C5" s="54"/>
      <c r="D5" s="54"/>
      <c r="E5" s="54"/>
      <c r="F5" s="54"/>
      <c r="G5" s="54"/>
      <c r="H5" s="54"/>
      <c r="I5" s="55"/>
      <c r="J5" s="56"/>
    </row>
    <row r="6" spans="1:10" ht="28.5" customHeight="1">
      <c r="A6" s="57" t="s">
        <v>10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24">
      <c r="A7" s="60" t="s">
        <v>11</v>
      </c>
      <c r="B7" s="60" t="s">
        <v>1</v>
      </c>
      <c r="C7" s="60" t="s">
        <v>12</v>
      </c>
      <c r="D7" s="61" t="s">
        <v>123</v>
      </c>
      <c r="E7" s="61" t="s">
        <v>130</v>
      </c>
      <c r="F7" s="61" t="s">
        <v>131</v>
      </c>
      <c r="G7" s="61" t="s">
        <v>132</v>
      </c>
      <c r="H7" s="61" t="s">
        <v>127</v>
      </c>
      <c r="I7" s="62" t="s">
        <v>133</v>
      </c>
      <c r="J7" s="62" t="s">
        <v>134</v>
      </c>
    </row>
    <row r="8" spans="1:10" ht="12.75">
      <c r="A8" s="60"/>
      <c r="B8" s="60"/>
      <c r="C8" s="60"/>
      <c r="D8" s="61"/>
      <c r="E8" s="61"/>
      <c r="F8" s="61"/>
      <c r="G8" s="61"/>
      <c r="H8" s="61"/>
      <c r="I8" s="60"/>
      <c r="J8" s="60"/>
    </row>
    <row r="9" spans="1:10" ht="12.75">
      <c r="A9" s="63">
        <v>2101</v>
      </c>
      <c r="B9" s="64" t="s">
        <v>84</v>
      </c>
      <c r="C9" s="64"/>
      <c r="D9" s="65">
        <f>D11+D18+D31</f>
        <v>3197570.14</v>
      </c>
      <c r="E9" s="65">
        <f>E11+E18+E31</f>
        <v>424390.489083549</v>
      </c>
      <c r="F9" s="65">
        <v>3516184.48</v>
      </c>
      <c r="G9" s="65">
        <f>F9/7.5345</f>
        <v>466677.8790895215</v>
      </c>
      <c r="H9" s="65">
        <f>H11+H18+H25+H31</f>
        <v>464772.7381677616</v>
      </c>
      <c r="I9" s="65">
        <f>I11+I18+I25+I31</f>
        <v>465304.6877695932</v>
      </c>
      <c r="J9" s="65">
        <f>J11+J18+J25+J31</f>
        <v>465304.68394983077</v>
      </c>
    </row>
    <row r="10" spans="1:10" ht="12.75">
      <c r="A10" s="153"/>
      <c r="B10" s="110" t="s">
        <v>135</v>
      </c>
      <c r="C10" s="110"/>
      <c r="D10" s="75"/>
      <c r="E10" s="75"/>
      <c r="F10" s="75"/>
      <c r="G10" s="75"/>
      <c r="H10" s="75"/>
      <c r="I10" s="75"/>
      <c r="J10" s="75"/>
    </row>
    <row r="11" spans="1:18" ht="12.75">
      <c r="A11" s="66" t="s">
        <v>22</v>
      </c>
      <c r="B11" s="66" t="s">
        <v>21</v>
      </c>
      <c r="C11" s="66"/>
      <c r="D11" s="67">
        <f>D13</f>
        <v>98975.56000000001</v>
      </c>
      <c r="E11" s="67">
        <f>E13</f>
        <v>13136.314287610327</v>
      </c>
      <c r="F11" s="67">
        <f>F13</f>
        <v>98808</v>
      </c>
      <c r="G11" s="67">
        <f>F11/7.5345</f>
        <v>13114.07525383237</v>
      </c>
      <c r="H11" s="67">
        <f>H13</f>
        <v>13114.00301612582</v>
      </c>
      <c r="I11" s="67">
        <f>I13</f>
        <v>13645.952617957393</v>
      </c>
      <c r="J11" s="67">
        <f>J13</f>
        <v>13645.95</v>
      </c>
      <c r="K11" s="5"/>
      <c r="M11" s="7"/>
      <c r="N11" s="8"/>
      <c r="O11" s="8"/>
      <c r="P11" s="8"/>
      <c r="Q11" s="8"/>
      <c r="R11" s="8"/>
    </row>
    <row r="12" spans="1:18" ht="12.75">
      <c r="A12" s="68">
        <v>48005</v>
      </c>
      <c r="B12" s="159" t="s">
        <v>42</v>
      </c>
      <c r="C12" s="160"/>
      <c r="D12" s="69"/>
      <c r="E12" s="69"/>
      <c r="F12" s="69"/>
      <c r="G12" s="69"/>
      <c r="H12" s="69"/>
      <c r="I12" s="69"/>
      <c r="J12" s="69"/>
      <c r="K12" s="5"/>
      <c r="M12" s="7"/>
      <c r="N12" s="8"/>
      <c r="O12" s="8"/>
      <c r="P12" s="8"/>
      <c r="Q12" s="8"/>
      <c r="R12" s="8"/>
    </row>
    <row r="13" spans="1:18" ht="12.75">
      <c r="A13" s="70"/>
      <c r="B13" s="71">
        <v>3</v>
      </c>
      <c r="C13" s="71" t="s">
        <v>14</v>
      </c>
      <c r="D13" s="72">
        <f>D14+D15</f>
        <v>98975.56000000001</v>
      </c>
      <c r="E13" s="72">
        <f>E14+E15</f>
        <v>13136.314287610327</v>
      </c>
      <c r="F13" s="72">
        <f>F14+F15</f>
        <v>98808</v>
      </c>
      <c r="G13" s="72">
        <f>F13/7.5345</f>
        <v>13114.07525383237</v>
      </c>
      <c r="H13" s="72">
        <f>H14+H15</f>
        <v>13114.00301612582</v>
      </c>
      <c r="I13" s="72">
        <f>I14+I15</f>
        <v>13645.952617957393</v>
      </c>
      <c r="J13" s="72">
        <f>J14+J15</f>
        <v>13645.95</v>
      </c>
      <c r="K13" s="31"/>
      <c r="M13" s="8"/>
      <c r="N13" s="8"/>
      <c r="O13" s="8"/>
      <c r="P13" s="8"/>
      <c r="Q13" s="8"/>
      <c r="R13" s="8"/>
    </row>
    <row r="14" spans="1:18" ht="12.75">
      <c r="A14" s="73"/>
      <c r="B14" s="74">
        <v>32</v>
      </c>
      <c r="C14" s="74" t="s">
        <v>16</v>
      </c>
      <c r="D14" s="75">
        <v>95079.07</v>
      </c>
      <c r="E14" s="75">
        <f>D14/7.5345</f>
        <v>12619.16119185082</v>
      </c>
      <c r="F14" s="75">
        <v>94800</v>
      </c>
      <c r="G14" s="75">
        <f>F14/7.5345</f>
        <v>12582.12223770655</v>
      </c>
      <c r="H14" s="75">
        <v>12582.05</v>
      </c>
      <c r="I14" s="75">
        <f>98807.43/7.5345</f>
        <v>13113.999601831572</v>
      </c>
      <c r="J14" s="75">
        <v>13114</v>
      </c>
      <c r="K14" s="5"/>
      <c r="M14" s="8"/>
      <c r="N14" s="8"/>
      <c r="O14" s="8"/>
      <c r="P14" s="8"/>
      <c r="Q14" s="8"/>
      <c r="R14" s="8"/>
    </row>
    <row r="15" spans="1:18" ht="15">
      <c r="A15" s="73"/>
      <c r="B15" s="74">
        <v>34</v>
      </c>
      <c r="C15" s="74" t="s">
        <v>17</v>
      </c>
      <c r="D15" s="75">
        <v>3896.49</v>
      </c>
      <c r="E15" s="75">
        <f>D15/7.5345</f>
        <v>517.1530957595062</v>
      </c>
      <c r="F15" s="75">
        <v>4008</v>
      </c>
      <c r="G15" s="75">
        <f>F15/7.5345</f>
        <v>531.9530161258211</v>
      </c>
      <c r="H15" s="75">
        <f>4008/7.5345</f>
        <v>531.9530161258211</v>
      </c>
      <c r="I15" s="75">
        <f>4008/7.5345</f>
        <v>531.9530161258211</v>
      </c>
      <c r="J15" s="75">
        <v>531.95</v>
      </c>
      <c r="K15" s="5"/>
      <c r="M15" s="8"/>
      <c r="N15" s="9"/>
      <c r="O15" s="8"/>
      <c r="P15" s="8"/>
      <c r="Q15" s="8"/>
      <c r="R15" s="8"/>
    </row>
    <row r="16" spans="1:18" ht="15">
      <c r="A16" s="73"/>
      <c r="B16" s="74"/>
      <c r="C16" s="74"/>
      <c r="D16" s="75"/>
      <c r="E16" s="75"/>
      <c r="F16" s="75"/>
      <c r="G16" s="75"/>
      <c r="H16" s="75"/>
      <c r="I16" s="75"/>
      <c r="J16" s="75"/>
      <c r="K16" s="5"/>
      <c r="M16" s="8"/>
      <c r="N16" s="9"/>
      <c r="O16" s="8"/>
      <c r="P16" s="8"/>
      <c r="Q16" s="8"/>
      <c r="R16" s="8"/>
    </row>
    <row r="17" spans="1:18" ht="12.75">
      <c r="A17" s="76"/>
      <c r="B17" s="110" t="s">
        <v>135</v>
      </c>
      <c r="C17" s="77"/>
      <c r="D17" s="78"/>
      <c r="E17" s="78"/>
      <c r="F17" s="78"/>
      <c r="G17" s="78"/>
      <c r="H17" s="78"/>
      <c r="I17" s="78"/>
      <c r="J17" s="78"/>
      <c r="K17" s="5"/>
      <c r="M17" s="8"/>
      <c r="N17" s="7"/>
      <c r="O17" s="8"/>
      <c r="P17" s="8"/>
      <c r="Q17" s="8"/>
      <c r="R17" s="8"/>
    </row>
    <row r="18" spans="1:18" ht="12.75">
      <c r="A18" s="79" t="s">
        <v>23</v>
      </c>
      <c r="B18" s="79" t="s">
        <v>24</v>
      </c>
      <c r="C18" s="79"/>
      <c r="D18" s="67">
        <f>D20</f>
        <v>221393.5</v>
      </c>
      <c r="E18" s="67">
        <f>D18/7.5345</f>
        <v>29383.96708474351</v>
      </c>
      <c r="F18" s="67">
        <f>F20</f>
        <v>268676.48</v>
      </c>
      <c r="G18" s="67">
        <f>G20</f>
        <v>35659.496980556105</v>
      </c>
      <c r="H18" s="67">
        <f>H20</f>
        <v>35659.000597252634</v>
      </c>
      <c r="I18" s="67">
        <f>I20</f>
        <v>35659.000597252634</v>
      </c>
      <c r="J18" s="67">
        <f>J20</f>
        <v>35659.000597252634</v>
      </c>
      <c r="K18" s="6"/>
      <c r="M18" s="8"/>
      <c r="N18" s="8"/>
      <c r="O18" s="8"/>
      <c r="P18" s="8"/>
      <c r="Q18" s="8"/>
      <c r="R18" s="8"/>
    </row>
    <row r="19" spans="1:18" ht="12.75">
      <c r="A19" s="80">
        <v>48005</v>
      </c>
      <c r="B19" s="161" t="s">
        <v>42</v>
      </c>
      <c r="C19" s="162"/>
      <c r="D19" s="69"/>
      <c r="E19" s="69"/>
      <c r="F19" s="69"/>
      <c r="G19" s="69"/>
      <c r="H19" s="69"/>
      <c r="I19" s="69"/>
      <c r="J19" s="69"/>
      <c r="K19" s="6"/>
      <c r="M19" s="8"/>
      <c r="N19" s="8"/>
      <c r="O19" s="8"/>
      <c r="P19" s="8"/>
      <c r="Q19" s="8"/>
      <c r="R19" s="8"/>
    </row>
    <row r="20" spans="1:18" ht="12.75">
      <c r="A20" s="73"/>
      <c r="B20" s="74">
        <v>3</v>
      </c>
      <c r="C20" s="74" t="s">
        <v>14</v>
      </c>
      <c r="D20" s="75">
        <f>D21+D22</f>
        <v>221393.5</v>
      </c>
      <c r="E20" s="75">
        <f>E21+E22</f>
        <v>29383.97</v>
      </c>
      <c r="F20" s="75">
        <f>F21+F22</f>
        <v>268676.48</v>
      </c>
      <c r="G20" s="75">
        <f>F20/7.5345</f>
        <v>35659.496980556105</v>
      </c>
      <c r="H20" s="75">
        <f>H21+H22</f>
        <v>35659.000597252634</v>
      </c>
      <c r="I20" s="75">
        <f>I21+I22</f>
        <v>35659.000597252634</v>
      </c>
      <c r="J20" s="75">
        <f>J21+J22</f>
        <v>35659.000597252634</v>
      </c>
      <c r="K20" s="6"/>
      <c r="M20" s="8"/>
      <c r="N20" s="8"/>
      <c r="O20" s="8"/>
      <c r="P20" s="8"/>
      <c r="Q20" s="8"/>
      <c r="R20" s="8"/>
    </row>
    <row r="21" spans="1:18" ht="12.75">
      <c r="A21" s="73"/>
      <c r="B21" s="74">
        <v>32</v>
      </c>
      <c r="C21" s="74" t="s">
        <v>16</v>
      </c>
      <c r="D21" s="75">
        <v>2500</v>
      </c>
      <c r="E21" s="75">
        <v>331.81</v>
      </c>
      <c r="F21" s="75">
        <v>9600</v>
      </c>
      <c r="G21" s="75">
        <f>F21/7.5345</f>
        <v>1274.1389607804101</v>
      </c>
      <c r="H21" s="75">
        <f>9600/7.5345</f>
        <v>1274.1389607804101</v>
      </c>
      <c r="I21" s="75">
        <f>9600/7.5345</f>
        <v>1274.1389607804101</v>
      </c>
      <c r="J21" s="75">
        <f>9600/7.5345</f>
        <v>1274.1389607804101</v>
      </c>
      <c r="K21" s="6"/>
      <c r="M21" s="8"/>
      <c r="N21" s="8"/>
      <c r="O21" s="8"/>
      <c r="P21" s="8"/>
      <c r="Q21" s="8"/>
      <c r="R21" s="8"/>
    </row>
    <row r="22" spans="1:11" ht="12.75">
      <c r="A22" s="73"/>
      <c r="B22" s="74">
        <v>37</v>
      </c>
      <c r="C22" s="74" t="s">
        <v>18</v>
      </c>
      <c r="D22" s="75">
        <v>218893.5</v>
      </c>
      <c r="E22" s="75">
        <v>29052.16</v>
      </c>
      <c r="F22" s="75">
        <v>259076.48</v>
      </c>
      <c r="G22" s="75">
        <f>F22/7.5345</f>
        <v>34385.3580197757</v>
      </c>
      <c r="H22" s="75">
        <f>259072.74/7.5345</f>
        <v>34384.861636472226</v>
      </c>
      <c r="I22" s="75">
        <f>259072.74/7.5345</f>
        <v>34384.861636472226</v>
      </c>
      <c r="J22" s="75">
        <f>259072.74/7.5345</f>
        <v>34384.861636472226</v>
      </c>
      <c r="K22" s="6"/>
    </row>
    <row r="23" spans="1:11" ht="12.75">
      <c r="A23" s="73"/>
      <c r="B23" s="74"/>
      <c r="C23" s="74"/>
      <c r="D23" s="75"/>
      <c r="E23" s="75"/>
      <c r="F23" s="75"/>
      <c r="G23" s="75"/>
      <c r="H23" s="75"/>
      <c r="I23" s="75"/>
      <c r="J23" s="75"/>
      <c r="K23" s="6"/>
    </row>
    <row r="24" spans="1:11" ht="12.75">
      <c r="A24" s="73"/>
      <c r="B24" s="110" t="s">
        <v>135</v>
      </c>
      <c r="C24" s="74"/>
      <c r="D24" s="78"/>
      <c r="E24" s="78"/>
      <c r="F24" s="78"/>
      <c r="G24" s="78"/>
      <c r="H24" s="78"/>
      <c r="I24" s="78"/>
      <c r="J24" s="78"/>
      <c r="K24" s="6"/>
    </row>
    <row r="25" spans="1:11" ht="12.75">
      <c r="A25" s="79" t="s">
        <v>50</v>
      </c>
      <c r="B25" s="79" t="s">
        <v>51</v>
      </c>
      <c r="C25" s="79"/>
      <c r="D25" s="67">
        <v>0</v>
      </c>
      <c r="E25" s="67">
        <f>E27</f>
        <v>0</v>
      </c>
      <c r="F25" s="67">
        <v>2000</v>
      </c>
      <c r="G25" s="67">
        <f>F25/7.5345</f>
        <v>265.4456168292521</v>
      </c>
      <c r="H25" s="67">
        <v>0</v>
      </c>
      <c r="I25" s="67">
        <v>0</v>
      </c>
      <c r="J25" s="67">
        <v>0</v>
      </c>
      <c r="K25" s="6"/>
    </row>
    <row r="26" spans="1:11" ht="12.75">
      <c r="A26" s="80">
        <v>55254</v>
      </c>
      <c r="B26" s="161" t="s">
        <v>52</v>
      </c>
      <c r="C26" s="162"/>
      <c r="D26" s="69"/>
      <c r="E26" s="69"/>
      <c r="F26" s="69"/>
      <c r="G26" s="69"/>
      <c r="H26" s="69"/>
      <c r="I26" s="69"/>
      <c r="J26" s="69"/>
      <c r="K26" s="6"/>
    </row>
    <row r="27" spans="1:11" ht="12.75">
      <c r="A27" s="70"/>
      <c r="B27" s="70">
        <v>3</v>
      </c>
      <c r="C27" s="70" t="s">
        <v>14</v>
      </c>
      <c r="D27" s="72">
        <v>0</v>
      </c>
      <c r="E27" s="72">
        <f>E28</f>
        <v>0</v>
      </c>
      <c r="F27" s="72">
        <v>2000</v>
      </c>
      <c r="G27" s="72">
        <f>F27/7.5345</f>
        <v>265.4456168292521</v>
      </c>
      <c r="H27" s="72">
        <v>0</v>
      </c>
      <c r="I27" s="81">
        <v>0</v>
      </c>
      <c r="J27" s="81">
        <v>0</v>
      </c>
      <c r="K27" s="6"/>
    </row>
    <row r="28" spans="1:11" ht="12.75">
      <c r="A28" s="76"/>
      <c r="B28" s="76">
        <v>32</v>
      </c>
      <c r="C28" s="76" t="s">
        <v>16</v>
      </c>
      <c r="D28" s="78">
        <v>0</v>
      </c>
      <c r="E28" s="78">
        <v>0</v>
      </c>
      <c r="F28" s="78">
        <v>2000</v>
      </c>
      <c r="G28" s="78">
        <f>F28/7.5345</f>
        <v>265.4456168292521</v>
      </c>
      <c r="H28" s="78">
        <v>0</v>
      </c>
      <c r="I28" s="82">
        <v>0</v>
      </c>
      <c r="J28" s="82">
        <v>0</v>
      </c>
      <c r="K28" s="6"/>
    </row>
    <row r="29" spans="1:11" ht="12.75">
      <c r="A29" s="76"/>
      <c r="B29" s="76"/>
      <c r="C29" s="76"/>
      <c r="D29" s="78"/>
      <c r="E29" s="78"/>
      <c r="F29" s="78"/>
      <c r="G29" s="78"/>
      <c r="H29" s="78"/>
      <c r="I29" s="82"/>
      <c r="J29" s="82"/>
      <c r="K29" s="6"/>
    </row>
    <row r="30" spans="1:10" ht="12.75">
      <c r="A30" s="76"/>
      <c r="B30" s="110" t="s">
        <v>135</v>
      </c>
      <c r="C30" s="76"/>
      <c r="D30" s="78"/>
      <c r="E30" s="78"/>
      <c r="F30" s="78"/>
      <c r="G30" s="78"/>
      <c r="H30" s="78"/>
      <c r="I30" s="82"/>
      <c r="J30" s="82"/>
    </row>
    <row r="31" spans="1:10" ht="12.75">
      <c r="A31" s="79" t="s">
        <v>79</v>
      </c>
      <c r="B31" s="79" t="s">
        <v>13</v>
      </c>
      <c r="C31" s="79"/>
      <c r="D31" s="67">
        <f>D34+D35+D36</f>
        <v>2877201.08</v>
      </c>
      <c r="E31" s="67">
        <f>E33</f>
        <v>381870.20771119517</v>
      </c>
      <c r="F31" s="67">
        <f>F33</f>
        <v>3146700</v>
      </c>
      <c r="G31" s="67">
        <f>F31/7.5345</f>
        <v>417638.86123830377</v>
      </c>
      <c r="H31" s="67">
        <f>H33</f>
        <v>415999.73455438315</v>
      </c>
      <c r="I31" s="67">
        <f>I33</f>
        <v>415999.73455438315</v>
      </c>
      <c r="J31" s="67">
        <f>J33</f>
        <v>415999.7333525781</v>
      </c>
    </row>
    <row r="32" spans="1:10" ht="12.75">
      <c r="A32" s="80">
        <v>53082</v>
      </c>
      <c r="B32" s="161" t="s">
        <v>37</v>
      </c>
      <c r="C32" s="162"/>
      <c r="D32" s="69"/>
      <c r="E32" s="69"/>
      <c r="F32" s="69"/>
      <c r="G32" s="69"/>
      <c r="H32" s="69"/>
      <c r="I32" s="69"/>
      <c r="J32" s="69"/>
    </row>
    <row r="33" spans="1:10" ht="12.75">
      <c r="A33" s="70"/>
      <c r="B33" s="70">
        <v>3</v>
      </c>
      <c r="C33" s="71" t="s">
        <v>14</v>
      </c>
      <c r="D33" s="72">
        <f>D34+D35+D36</f>
        <v>2877201.08</v>
      </c>
      <c r="E33" s="72">
        <f>D33/7.5345</f>
        <v>381870.20771119517</v>
      </c>
      <c r="F33" s="72">
        <f>F34+F35+F36</f>
        <v>3146700</v>
      </c>
      <c r="G33" s="72">
        <f>F33/7.5345</f>
        <v>417638.86123830377</v>
      </c>
      <c r="H33" s="72">
        <f>H34+H35</f>
        <v>415999.73455438315</v>
      </c>
      <c r="I33" s="72">
        <f>I34+I35</f>
        <v>415999.73455438315</v>
      </c>
      <c r="J33" s="72">
        <f>J34+J35</f>
        <v>415999.7333525781</v>
      </c>
    </row>
    <row r="34" spans="1:10" ht="12.75">
      <c r="A34" s="73"/>
      <c r="B34" s="73">
        <v>31</v>
      </c>
      <c r="C34" s="74" t="s">
        <v>15</v>
      </c>
      <c r="D34" s="75">
        <v>2754337.22</v>
      </c>
      <c r="E34" s="75">
        <f>D34/7.5345</f>
        <v>365563.37115933374</v>
      </c>
      <c r="F34" s="75">
        <v>2995500</v>
      </c>
      <c r="G34" s="75">
        <f>F34/7.5345</f>
        <v>397571.1726060123</v>
      </c>
      <c r="H34" s="75">
        <f>2995000/7.5345</f>
        <v>397504.811201805</v>
      </c>
      <c r="I34" s="75">
        <f>2995000/7.5345</f>
        <v>397504.811201805</v>
      </c>
      <c r="J34" s="75">
        <v>397504.81</v>
      </c>
    </row>
    <row r="35" spans="1:11" ht="12.75">
      <c r="A35" s="73"/>
      <c r="B35" s="73">
        <v>32</v>
      </c>
      <c r="C35" s="74" t="s">
        <v>16</v>
      </c>
      <c r="D35" s="75">
        <v>121476.73</v>
      </c>
      <c r="E35" s="75">
        <f>D35/7.5345</f>
        <v>16122.732762625255</v>
      </c>
      <c r="F35" s="75">
        <v>148200</v>
      </c>
      <c r="G35" s="75">
        <f>F35/7.5345</f>
        <v>19669.52020704758</v>
      </c>
      <c r="H35" s="75">
        <f>139350/7.5345</f>
        <v>18494.92335257814</v>
      </c>
      <c r="I35" s="75">
        <f>139350/7.5345</f>
        <v>18494.92335257814</v>
      </c>
      <c r="J35" s="75">
        <f>139350/7.5345</f>
        <v>18494.92335257814</v>
      </c>
      <c r="K35" s="4"/>
    </row>
    <row r="36" spans="1:10" ht="12.75">
      <c r="A36" s="83"/>
      <c r="B36" s="83">
        <v>34</v>
      </c>
      <c r="C36" s="84" t="s">
        <v>17</v>
      </c>
      <c r="D36" s="85">
        <v>1387.13</v>
      </c>
      <c r="E36" s="85">
        <f>D36/7.5345</f>
        <v>184.10378923618023</v>
      </c>
      <c r="F36" s="85">
        <v>3000</v>
      </c>
      <c r="G36" s="85">
        <f>F36/7.5345</f>
        <v>398.1684252438781</v>
      </c>
      <c r="H36" s="85"/>
      <c r="I36" s="85"/>
      <c r="J36" s="85"/>
    </row>
    <row r="37" spans="1:10" ht="12.75">
      <c r="A37" s="86"/>
      <c r="B37" s="87"/>
      <c r="C37" s="88"/>
      <c r="D37" s="89"/>
      <c r="E37" s="89"/>
      <c r="F37" s="89"/>
      <c r="G37" s="89"/>
      <c r="H37" s="89"/>
      <c r="I37" s="89"/>
      <c r="J37" s="89"/>
    </row>
    <row r="38" spans="1:10" ht="12.75">
      <c r="A38" s="90" t="s">
        <v>26</v>
      </c>
      <c r="B38" s="163" t="s">
        <v>98</v>
      </c>
      <c r="C38" s="164"/>
      <c r="D38" s="91">
        <f>D42</f>
        <v>71510.1</v>
      </c>
      <c r="E38" s="91">
        <f>D38/7.5345</f>
        <v>9491.021302010751</v>
      </c>
      <c r="F38" s="91">
        <f>F40</f>
        <v>102608.33</v>
      </c>
      <c r="G38" s="91">
        <f>F38/7.5345</f>
        <v>13618.465724334726</v>
      </c>
      <c r="H38" s="91">
        <f>H40</f>
        <v>13617.997212821023</v>
      </c>
      <c r="I38" s="91">
        <f>I42</f>
        <v>13617.997212821023</v>
      </c>
      <c r="J38" s="91">
        <f>J42</f>
        <v>13617.997212821023</v>
      </c>
    </row>
    <row r="39" spans="1:10" ht="12.75">
      <c r="A39" s="155"/>
      <c r="B39" s="154" t="s">
        <v>136</v>
      </c>
      <c r="C39" s="156"/>
      <c r="D39" s="89"/>
      <c r="E39" s="89"/>
      <c r="F39" s="89"/>
      <c r="G39" s="89"/>
      <c r="H39" s="89"/>
      <c r="I39" s="85"/>
      <c r="J39" s="85"/>
    </row>
    <row r="40" spans="1:10" ht="12.75">
      <c r="A40" s="92" t="s">
        <v>25</v>
      </c>
      <c r="B40" s="165" t="s">
        <v>96</v>
      </c>
      <c r="C40" s="166"/>
      <c r="D40" s="93">
        <f>D42</f>
        <v>71510.1</v>
      </c>
      <c r="E40" s="93">
        <f>E42</f>
        <v>9491.021302010751</v>
      </c>
      <c r="F40" s="93">
        <f>F42</f>
        <v>102608.33</v>
      </c>
      <c r="G40" s="93">
        <f>F40/7.5345</f>
        <v>13618.465724334726</v>
      </c>
      <c r="H40" s="93">
        <f>H42</f>
        <v>13617.997212821023</v>
      </c>
      <c r="I40" s="93">
        <f>I42</f>
        <v>13617.997212821023</v>
      </c>
      <c r="J40" s="93">
        <f>J42</f>
        <v>13617.997212821023</v>
      </c>
    </row>
    <row r="41" spans="1:10" ht="12.75">
      <c r="A41" s="94" t="s">
        <v>62</v>
      </c>
      <c r="B41" s="95" t="s">
        <v>97</v>
      </c>
      <c r="C41" s="95"/>
      <c r="D41" s="96"/>
      <c r="E41" s="96"/>
      <c r="F41" s="96"/>
      <c r="G41" s="96"/>
      <c r="H41" s="96"/>
      <c r="I41" s="96"/>
      <c r="J41" s="96"/>
    </row>
    <row r="42" spans="1:10" ht="12.75">
      <c r="A42" s="97"/>
      <c r="B42" s="98">
        <v>3</v>
      </c>
      <c r="C42" s="98" t="s">
        <v>14</v>
      </c>
      <c r="D42" s="99">
        <f>D43</f>
        <v>71510.1</v>
      </c>
      <c r="E42" s="99">
        <f>E43</f>
        <v>9491.021302010751</v>
      </c>
      <c r="F42" s="99">
        <f>F43</f>
        <v>102608.33</v>
      </c>
      <c r="G42" s="99">
        <f>F42/7.5345</f>
        <v>13618.465724334726</v>
      </c>
      <c r="H42" s="99">
        <f>H43</f>
        <v>13617.997212821023</v>
      </c>
      <c r="I42" s="99">
        <f>I43</f>
        <v>13617.997212821023</v>
      </c>
      <c r="J42" s="99">
        <f>J43</f>
        <v>13617.997212821023</v>
      </c>
    </row>
    <row r="43" spans="1:10" ht="12.75">
      <c r="A43" s="97"/>
      <c r="B43" s="98">
        <v>32</v>
      </c>
      <c r="C43" s="98" t="s">
        <v>16</v>
      </c>
      <c r="D43" s="99">
        <v>71510.1</v>
      </c>
      <c r="E43" s="99">
        <f>D43/7.5345</f>
        <v>9491.021302010751</v>
      </c>
      <c r="F43" s="99">
        <v>102608.33</v>
      </c>
      <c r="G43" s="99">
        <f>F43/7.5345</f>
        <v>13618.465724334726</v>
      </c>
      <c r="H43" s="99">
        <f>102604.8/7.5345</f>
        <v>13617.997212821023</v>
      </c>
      <c r="I43" s="99">
        <f>102604.8/7.5345</f>
        <v>13617.997212821023</v>
      </c>
      <c r="J43" s="99">
        <f>102604.8/7.5345</f>
        <v>13617.997212821023</v>
      </c>
    </row>
    <row r="44" spans="1:10" ht="12.75">
      <c r="A44" s="86"/>
      <c r="B44" s="86"/>
      <c r="C44" s="100"/>
      <c r="D44" s="89"/>
      <c r="E44" s="89"/>
      <c r="F44" s="89"/>
      <c r="G44" s="89"/>
      <c r="H44" s="89"/>
      <c r="I44" s="89"/>
      <c r="J44" s="89"/>
    </row>
    <row r="45" spans="1:10" ht="12.75">
      <c r="A45" s="90" t="s">
        <v>26</v>
      </c>
      <c r="B45" s="163" t="s">
        <v>95</v>
      </c>
      <c r="C45" s="164"/>
      <c r="D45" s="65">
        <v>296849.99</v>
      </c>
      <c r="E45" s="65">
        <f>E47+E58</f>
        <v>40159.83940540181</v>
      </c>
      <c r="F45" s="65">
        <v>399210</v>
      </c>
      <c r="G45" s="65">
        <f>E45/7.5345</f>
        <v>5330.126671365295</v>
      </c>
      <c r="H45" s="65">
        <f>H47+H58+H69+H75+H91+H97</f>
        <v>70278.33495454243</v>
      </c>
      <c r="I45" s="65">
        <f>I47+I58+I69+I75+I91+I97</f>
        <v>70278.32471298693</v>
      </c>
      <c r="J45" s="65">
        <f>J47+J58+J69+J75+J91+J97</f>
        <v>70278.32471298693</v>
      </c>
    </row>
    <row r="46" spans="1:10" ht="12.75">
      <c r="A46" s="155"/>
      <c r="B46" s="154" t="s">
        <v>136</v>
      </c>
      <c r="C46" s="156"/>
      <c r="D46" s="75"/>
      <c r="E46" s="75"/>
      <c r="F46" s="75"/>
      <c r="G46" s="75"/>
      <c r="H46" s="75"/>
      <c r="I46" s="75"/>
      <c r="J46" s="75"/>
    </row>
    <row r="47" spans="1:10" ht="12.75">
      <c r="A47" s="79" t="s">
        <v>27</v>
      </c>
      <c r="B47" s="79" t="s">
        <v>28</v>
      </c>
      <c r="C47" s="79"/>
      <c r="D47" s="93">
        <f>D49+D54</f>
        <v>63512.52</v>
      </c>
      <c r="E47" s="93">
        <f>E49</f>
        <v>8429.560023890104</v>
      </c>
      <c r="F47" s="93">
        <f>F49</f>
        <v>73200</v>
      </c>
      <c r="G47" s="93">
        <f>F47/7.5345</f>
        <v>9715.309575950627</v>
      </c>
      <c r="H47" s="93">
        <f>H49</f>
        <v>14400.424712986925</v>
      </c>
      <c r="I47" s="93">
        <f>I49+I54</f>
        <v>14400.424712986925</v>
      </c>
      <c r="J47" s="93">
        <f>J49+J54</f>
        <v>14400.424712986925</v>
      </c>
    </row>
    <row r="48" spans="1:10" ht="12.75">
      <c r="A48" s="101" t="s">
        <v>63</v>
      </c>
      <c r="B48" s="80" t="s">
        <v>39</v>
      </c>
      <c r="C48" s="80"/>
      <c r="D48" s="96"/>
      <c r="E48" s="96"/>
      <c r="F48" s="96"/>
      <c r="G48" s="96"/>
      <c r="H48" s="96"/>
      <c r="I48" s="96"/>
      <c r="J48" s="96"/>
    </row>
    <row r="49" spans="1:10" ht="12.75">
      <c r="A49" s="74"/>
      <c r="B49" s="74">
        <v>3</v>
      </c>
      <c r="C49" s="74" t="s">
        <v>14</v>
      </c>
      <c r="D49" s="75">
        <f>D50</f>
        <v>63512.52</v>
      </c>
      <c r="E49" s="75">
        <f>D49/7.5345</f>
        <v>8429.560023890104</v>
      </c>
      <c r="F49" s="75">
        <f>F50+F51</f>
        <v>73200</v>
      </c>
      <c r="G49" s="75">
        <f>F49/7.5345</f>
        <v>9715.309575950627</v>
      </c>
      <c r="H49" s="75">
        <f>H50</f>
        <v>14400.424712986925</v>
      </c>
      <c r="I49" s="75">
        <f>I50</f>
        <v>14400.424712986925</v>
      </c>
      <c r="J49" s="75">
        <f>J50</f>
        <v>14400.424712986925</v>
      </c>
    </row>
    <row r="50" spans="1:10" ht="12.75">
      <c r="A50" s="74"/>
      <c r="B50" s="74">
        <v>32</v>
      </c>
      <c r="C50" s="74" t="s">
        <v>16</v>
      </c>
      <c r="D50" s="75">
        <v>63512.52</v>
      </c>
      <c r="E50" s="75">
        <f>D50/7.53452</f>
        <v>8429.537648051899</v>
      </c>
      <c r="F50" s="75">
        <v>73000</v>
      </c>
      <c r="G50" s="75">
        <f>F50/7.5345</f>
        <v>9688.765014267701</v>
      </c>
      <c r="H50" s="75">
        <f>108500/7.5345</f>
        <v>14400.424712986925</v>
      </c>
      <c r="I50" s="75">
        <f>108500/7.5345</f>
        <v>14400.424712986925</v>
      </c>
      <c r="J50" s="75">
        <f>108500/7.5345</f>
        <v>14400.424712986925</v>
      </c>
    </row>
    <row r="51" spans="1:10" ht="12.75">
      <c r="A51" s="74"/>
      <c r="B51" s="74">
        <v>37</v>
      </c>
      <c r="C51" s="74" t="s">
        <v>99</v>
      </c>
      <c r="D51" s="75">
        <v>0</v>
      </c>
      <c r="E51" s="75">
        <v>0</v>
      </c>
      <c r="F51" s="75">
        <v>200</v>
      </c>
      <c r="G51" s="75">
        <f>F51/7.5345</f>
        <v>26.54456168292521</v>
      </c>
      <c r="H51" s="75">
        <v>0</v>
      </c>
      <c r="I51" s="75">
        <v>0</v>
      </c>
      <c r="J51" s="75">
        <v>0</v>
      </c>
    </row>
    <row r="52" spans="1:10" ht="12.75">
      <c r="A52" s="76"/>
      <c r="B52" s="77"/>
      <c r="C52" s="77"/>
      <c r="D52" s="78"/>
      <c r="E52" s="78"/>
      <c r="F52" s="78"/>
      <c r="G52" s="78"/>
      <c r="H52" s="78"/>
      <c r="I52" s="78"/>
      <c r="J52" s="78"/>
    </row>
    <row r="53" spans="1:10" ht="12.75">
      <c r="A53" s="80">
        <v>55254</v>
      </c>
      <c r="B53" s="80" t="s">
        <v>43</v>
      </c>
      <c r="C53" s="80"/>
      <c r="D53" s="69">
        <v>0</v>
      </c>
      <c r="E53" s="69">
        <v>0</v>
      </c>
      <c r="F53" s="69">
        <v>5000</v>
      </c>
      <c r="G53" s="69">
        <f>G54</f>
        <v>663.6140420731302</v>
      </c>
      <c r="H53" s="69">
        <v>0</v>
      </c>
      <c r="I53" s="69">
        <v>0</v>
      </c>
      <c r="J53" s="69">
        <v>0</v>
      </c>
    </row>
    <row r="54" spans="1:10" ht="12.75">
      <c r="A54" s="74"/>
      <c r="B54" s="74">
        <v>3</v>
      </c>
      <c r="C54" s="74" t="s">
        <v>14</v>
      </c>
      <c r="D54" s="75">
        <v>0</v>
      </c>
      <c r="E54" s="75">
        <v>0</v>
      </c>
      <c r="F54" s="75">
        <v>5000</v>
      </c>
      <c r="G54" s="75">
        <f>F54/7.5345</f>
        <v>663.6140420731302</v>
      </c>
      <c r="H54" s="75">
        <v>0</v>
      </c>
      <c r="I54" s="75">
        <v>0</v>
      </c>
      <c r="J54" s="75">
        <v>0</v>
      </c>
    </row>
    <row r="55" spans="1:10" ht="12.75">
      <c r="A55" s="77"/>
      <c r="B55" s="77">
        <v>32</v>
      </c>
      <c r="C55" s="77" t="s">
        <v>16</v>
      </c>
      <c r="D55" s="78">
        <v>0</v>
      </c>
      <c r="E55" s="78">
        <v>0</v>
      </c>
      <c r="F55" s="78">
        <v>5000</v>
      </c>
      <c r="G55" s="78">
        <f>F55/7.5345</f>
        <v>663.6140420731302</v>
      </c>
      <c r="H55" s="78">
        <v>0</v>
      </c>
      <c r="I55" s="78">
        <v>0</v>
      </c>
      <c r="J55" s="78">
        <v>0</v>
      </c>
    </row>
    <row r="56" spans="1:10" ht="12.75">
      <c r="A56" s="77"/>
      <c r="B56" s="77"/>
      <c r="C56" s="77"/>
      <c r="D56" s="78"/>
      <c r="E56" s="78"/>
      <c r="F56" s="78"/>
      <c r="G56" s="78"/>
      <c r="H56" s="78"/>
      <c r="I56" s="78"/>
      <c r="J56" s="78"/>
    </row>
    <row r="57" spans="1:10" ht="12.75">
      <c r="A57" s="76"/>
      <c r="B57" s="154" t="s">
        <v>136</v>
      </c>
      <c r="C57" s="77"/>
      <c r="D57" s="78"/>
      <c r="E57" s="78"/>
      <c r="F57" s="78"/>
      <c r="G57" s="78"/>
      <c r="H57" s="78"/>
      <c r="I57" s="78"/>
      <c r="J57" s="78"/>
    </row>
    <row r="58" spans="1:10" ht="12.75">
      <c r="A58" s="92" t="s">
        <v>29</v>
      </c>
      <c r="B58" s="79" t="s">
        <v>19</v>
      </c>
      <c r="C58" s="79"/>
      <c r="D58" s="67">
        <f>D60+D64</f>
        <v>239071.79</v>
      </c>
      <c r="E58" s="67">
        <f>E60+E64</f>
        <v>31730.27938151171</v>
      </c>
      <c r="F58" s="67">
        <v>258000</v>
      </c>
      <c r="G58" s="67">
        <f>F58/7.5345</f>
        <v>34242.48457097352</v>
      </c>
      <c r="H58" s="67">
        <f>H60+H64</f>
        <v>47514.768692680336</v>
      </c>
      <c r="I58" s="67">
        <f>I60+I64</f>
        <v>47514.77</v>
      </c>
      <c r="J58" s="67">
        <f>J60+J64</f>
        <v>47514.77</v>
      </c>
    </row>
    <row r="59" spans="1:10" ht="12.75">
      <c r="A59" s="80">
        <v>47300</v>
      </c>
      <c r="B59" s="80" t="s">
        <v>39</v>
      </c>
      <c r="C59" s="80"/>
      <c r="D59" s="69"/>
      <c r="E59" s="69"/>
      <c r="F59" s="69"/>
      <c r="G59" s="69"/>
      <c r="H59" s="69"/>
      <c r="I59" s="69"/>
      <c r="J59" s="69"/>
    </row>
    <row r="60" spans="1:10" ht="12.75">
      <c r="A60" s="74"/>
      <c r="B60" s="74">
        <v>3</v>
      </c>
      <c r="C60" s="74" t="s">
        <v>14</v>
      </c>
      <c r="D60" s="75">
        <f>D61</f>
        <v>17311</v>
      </c>
      <c r="E60" s="75">
        <f>D60/7.5345</f>
        <v>2297.5645364655916</v>
      </c>
      <c r="F60" s="75">
        <v>24000</v>
      </c>
      <c r="G60" s="75">
        <f>F60/7.5345</f>
        <v>3185.347401951025</v>
      </c>
      <c r="H60" s="75">
        <v>5043.47</v>
      </c>
      <c r="I60" s="75">
        <f>I61</f>
        <v>5043.47</v>
      </c>
      <c r="J60" s="75">
        <f>J61</f>
        <v>5043.47</v>
      </c>
    </row>
    <row r="61" spans="1:10" ht="12.75">
      <c r="A61" s="77"/>
      <c r="B61" s="77">
        <v>32</v>
      </c>
      <c r="C61" s="77" t="s">
        <v>16</v>
      </c>
      <c r="D61" s="78">
        <v>17311</v>
      </c>
      <c r="E61" s="78">
        <f>D61/7.5345</f>
        <v>2297.5645364655916</v>
      </c>
      <c r="F61" s="78">
        <v>24000</v>
      </c>
      <c r="G61" s="78">
        <f>F61/7.5345</f>
        <v>3185.347401951025</v>
      </c>
      <c r="H61" s="78">
        <f>38000/7.5345</f>
        <v>5043.46671975579</v>
      </c>
      <c r="I61" s="78">
        <v>5043.47</v>
      </c>
      <c r="J61" s="78">
        <v>5043.47</v>
      </c>
    </row>
    <row r="62" spans="1:10" ht="12.75">
      <c r="A62" s="74"/>
      <c r="B62" s="77"/>
      <c r="C62" s="77"/>
      <c r="D62" s="78"/>
      <c r="E62" s="78"/>
      <c r="F62" s="78"/>
      <c r="G62" s="78"/>
      <c r="H62" s="78"/>
      <c r="I62" s="78"/>
      <c r="J62" s="78"/>
    </row>
    <row r="63" spans="1:10" ht="12.75">
      <c r="A63" s="80">
        <v>55254</v>
      </c>
      <c r="B63" s="80" t="s">
        <v>43</v>
      </c>
      <c r="C63" s="80"/>
      <c r="D63" s="102">
        <f aca="true" t="shared" si="0" ref="D63:J63">D64</f>
        <v>221760.79</v>
      </c>
      <c r="E63" s="102">
        <f t="shared" si="0"/>
        <v>29432.71484504612</v>
      </c>
      <c r="F63" s="102">
        <f t="shared" si="0"/>
        <v>234000</v>
      </c>
      <c r="G63" s="102">
        <f t="shared" si="0"/>
        <v>31057.137169022495</v>
      </c>
      <c r="H63" s="102">
        <f t="shared" si="0"/>
        <v>42471.298692680335</v>
      </c>
      <c r="I63" s="102">
        <f t="shared" si="0"/>
        <v>42471.299999999996</v>
      </c>
      <c r="J63" s="102">
        <f t="shared" si="0"/>
        <v>42471.299999999996</v>
      </c>
    </row>
    <row r="64" spans="1:10" ht="12.75">
      <c r="A64" s="77"/>
      <c r="B64" s="74">
        <v>3</v>
      </c>
      <c r="C64" s="74" t="s">
        <v>14</v>
      </c>
      <c r="D64" s="75">
        <f>D65+D66</f>
        <v>221760.79</v>
      </c>
      <c r="E64" s="75">
        <f>D64/7.5345</f>
        <v>29432.71484504612</v>
      </c>
      <c r="F64" s="75">
        <v>234000</v>
      </c>
      <c r="G64" s="75">
        <f>F64/7.5345</f>
        <v>31057.137169022495</v>
      </c>
      <c r="H64" s="75">
        <f>H65+H66</f>
        <v>42471.298692680335</v>
      </c>
      <c r="I64" s="75">
        <f>I65+I66</f>
        <v>42471.299999999996</v>
      </c>
      <c r="J64" s="75">
        <f>J65+J66</f>
        <v>42471.299999999996</v>
      </c>
    </row>
    <row r="65" spans="1:10" ht="12.75">
      <c r="A65" s="74"/>
      <c r="B65" s="74">
        <v>31</v>
      </c>
      <c r="C65" s="74" t="s">
        <v>15</v>
      </c>
      <c r="D65" s="75">
        <v>211388.1</v>
      </c>
      <c r="E65" s="75">
        <f>D65/7.5345</f>
        <v>28056.022297431813</v>
      </c>
      <c r="F65" s="75">
        <v>222000</v>
      </c>
      <c r="G65" s="75">
        <f>F65/7.5345</f>
        <v>29464.463468046983</v>
      </c>
      <c r="H65" s="75">
        <f>305000/7.5345</f>
        <v>40480.45656646095</v>
      </c>
      <c r="I65" s="75">
        <v>40480.46</v>
      </c>
      <c r="J65" s="75">
        <v>40480.46</v>
      </c>
    </row>
    <row r="66" spans="1:10" ht="12.75">
      <c r="A66" s="74"/>
      <c r="B66" s="74">
        <v>32</v>
      </c>
      <c r="C66" s="74" t="s">
        <v>16</v>
      </c>
      <c r="D66" s="75">
        <v>10372.69</v>
      </c>
      <c r="E66" s="75">
        <f>D66/7.5345</f>
        <v>1376.6925476143076</v>
      </c>
      <c r="F66" s="75">
        <v>12000</v>
      </c>
      <c r="G66" s="75">
        <f>F66/7.5345</f>
        <v>1592.6737009755125</v>
      </c>
      <c r="H66" s="75">
        <f>15000/7.5345</f>
        <v>1990.8421262193906</v>
      </c>
      <c r="I66" s="75">
        <v>1990.84</v>
      </c>
      <c r="J66" s="75">
        <v>1990.84</v>
      </c>
    </row>
    <row r="67" spans="1:10" ht="12.75">
      <c r="A67" s="141"/>
      <c r="B67" s="141"/>
      <c r="C67" s="141"/>
      <c r="D67" s="75"/>
      <c r="E67" s="75"/>
      <c r="F67" s="75"/>
      <c r="G67" s="75"/>
      <c r="H67" s="75"/>
      <c r="I67" s="75"/>
      <c r="J67" s="75"/>
    </row>
    <row r="68" spans="1:10" ht="12.75">
      <c r="A68" s="103"/>
      <c r="B68" s="154" t="s">
        <v>136</v>
      </c>
      <c r="C68" s="103"/>
      <c r="D68" s="78"/>
      <c r="E68" s="78"/>
      <c r="F68" s="78"/>
      <c r="G68" s="78"/>
      <c r="H68" s="78"/>
      <c r="I68" s="78"/>
      <c r="J68" s="78"/>
    </row>
    <row r="69" spans="1:11" ht="12.75">
      <c r="A69" s="104" t="s">
        <v>65</v>
      </c>
      <c r="B69" s="104" t="s">
        <v>66</v>
      </c>
      <c r="C69" s="104"/>
      <c r="D69" s="67">
        <f>D71</f>
        <v>43178.47</v>
      </c>
      <c r="E69" s="67">
        <f>E71</f>
        <v>5730.767801446678</v>
      </c>
      <c r="F69" s="67">
        <v>50000</v>
      </c>
      <c r="G69" s="67">
        <f>F69/7.5345</f>
        <v>6636.140420731303</v>
      </c>
      <c r="H69" s="67">
        <f>H71</f>
        <v>6636.140420731303</v>
      </c>
      <c r="I69" s="67">
        <f>I71</f>
        <v>6636.14</v>
      </c>
      <c r="J69" s="67">
        <f>J71</f>
        <v>6636.14</v>
      </c>
      <c r="K69" s="32"/>
    </row>
    <row r="70" spans="1:11" ht="12.75">
      <c r="A70" s="105"/>
      <c r="B70" s="106" t="s">
        <v>87</v>
      </c>
      <c r="C70" s="106"/>
      <c r="D70" s="102"/>
      <c r="E70" s="102"/>
      <c r="F70" s="102"/>
      <c r="G70" s="102"/>
      <c r="H70" s="102"/>
      <c r="I70" s="102"/>
      <c r="J70" s="102"/>
      <c r="K70" s="32"/>
    </row>
    <row r="71" spans="1:10" ht="12.75">
      <c r="A71" s="107"/>
      <c r="B71" s="107">
        <v>4</v>
      </c>
      <c r="C71" s="107" t="s">
        <v>30</v>
      </c>
      <c r="D71" s="75">
        <f>D72</f>
        <v>43178.47</v>
      </c>
      <c r="E71" s="75">
        <f>D71/7.5345</f>
        <v>5730.767801446678</v>
      </c>
      <c r="F71" s="75">
        <v>50000</v>
      </c>
      <c r="G71" s="75">
        <f>F71/7.5345</f>
        <v>6636.140420731303</v>
      </c>
      <c r="H71" s="75">
        <f>50000/7.5345</f>
        <v>6636.140420731303</v>
      </c>
      <c r="I71" s="75">
        <f>I72</f>
        <v>6636.14</v>
      </c>
      <c r="J71" s="75">
        <f>J72</f>
        <v>6636.14</v>
      </c>
    </row>
    <row r="72" spans="1:10" ht="12.75">
      <c r="A72" s="77"/>
      <c r="B72" s="77">
        <v>42</v>
      </c>
      <c r="C72" s="77" t="s">
        <v>86</v>
      </c>
      <c r="D72" s="75">
        <v>43178.47</v>
      </c>
      <c r="E72" s="75">
        <f>D72/7.5345</f>
        <v>5730.767801446678</v>
      </c>
      <c r="F72" s="75">
        <v>50000</v>
      </c>
      <c r="G72" s="75">
        <f>F72/7.5345</f>
        <v>6636.140420731303</v>
      </c>
      <c r="H72" s="75">
        <f>50000/7.5345</f>
        <v>6636.140420731303</v>
      </c>
      <c r="I72" s="78">
        <v>6636.14</v>
      </c>
      <c r="J72" s="78">
        <v>6636.14</v>
      </c>
    </row>
    <row r="73" spans="1:10" ht="12.75">
      <c r="A73" s="77"/>
      <c r="B73" s="77"/>
      <c r="C73" s="77"/>
      <c r="D73" s="75"/>
      <c r="E73" s="75"/>
      <c r="F73" s="75"/>
      <c r="G73" s="75"/>
      <c r="H73" s="75"/>
      <c r="I73" s="78"/>
      <c r="J73" s="78"/>
    </row>
    <row r="74" spans="1:10" ht="12.75">
      <c r="A74" s="77"/>
      <c r="B74" s="154" t="s">
        <v>136</v>
      </c>
      <c r="C74" s="77"/>
      <c r="D74" s="78"/>
      <c r="E74" s="78"/>
      <c r="F74" s="78"/>
      <c r="G74" s="78"/>
      <c r="H74" s="78"/>
      <c r="I74" s="78"/>
      <c r="J74" s="78"/>
    </row>
    <row r="75" spans="1:10" ht="12.75">
      <c r="A75" s="79" t="s">
        <v>36</v>
      </c>
      <c r="B75" s="79" t="s">
        <v>38</v>
      </c>
      <c r="C75" s="79"/>
      <c r="D75" s="67">
        <f>D81</f>
        <v>1735</v>
      </c>
      <c r="E75" s="67">
        <f>E81</f>
        <v>230.27407259937618</v>
      </c>
      <c r="F75" s="67">
        <f>F77+F81</f>
        <v>1010</v>
      </c>
      <c r="G75" s="67">
        <f>F75/7.5345</f>
        <v>134.0500364987723</v>
      </c>
      <c r="H75" s="67">
        <f>H77+H81</f>
        <v>133.3864224566992</v>
      </c>
      <c r="I75" s="67">
        <f>I77+I81</f>
        <v>133.38</v>
      </c>
      <c r="J75" s="67">
        <f>J77+J81</f>
        <v>133.38</v>
      </c>
    </row>
    <row r="76" spans="1:10" ht="12.75">
      <c r="A76" s="80">
        <v>32300</v>
      </c>
      <c r="B76" s="80" t="s">
        <v>88</v>
      </c>
      <c r="C76" s="80"/>
      <c r="D76" s="69"/>
      <c r="E76" s="69"/>
      <c r="F76" s="69"/>
      <c r="G76" s="69"/>
      <c r="H76" s="69"/>
      <c r="I76" s="69"/>
      <c r="J76" s="69"/>
    </row>
    <row r="77" spans="1:10" ht="12.75">
      <c r="A77" s="74"/>
      <c r="B77" s="74">
        <v>3</v>
      </c>
      <c r="C77" s="74" t="s">
        <v>14</v>
      </c>
      <c r="D77" s="75">
        <v>0</v>
      </c>
      <c r="E77" s="75">
        <v>0</v>
      </c>
      <c r="F77" s="75">
        <v>10</v>
      </c>
      <c r="G77" s="75">
        <f>F77/7.5345</f>
        <v>1.3272280841462605</v>
      </c>
      <c r="H77" s="75">
        <f>H78</f>
        <v>0.6636140420731302</v>
      </c>
      <c r="I77" s="75">
        <f>I78</f>
        <v>0.66</v>
      </c>
      <c r="J77" s="75">
        <f>J78</f>
        <v>0.66</v>
      </c>
    </row>
    <row r="78" spans="1:10" ht="12.75">
      <c r="A78" s="77"/>
      <c r="B78" s="77">
        <v>32</v>
      </c>
      <c r="C78" s="77" t="s">
        <v>16</v>
      </c>
      <c r="D78" s="78">
        <v>0</v>
      </c>
      <c r="E78" s="78">
        <v>0</v>
      </c>
      <c r="F78" s="78">
        <v>10</v>
      </c>
      <c r="G78" s="78">
        <f>F78/7.5345</f>
        <v>1.3272280841462605</v>
      </c>
      <c r="H78" s="78">
        <f>5/7.5345</f>
        <v>0.6636140420731302</v>
      </c>
      <c r="I78" s="78">
        <v>0.66</v>
      </c>
      <c r="J78" s="78">
        <v>0.66</v>
      </c>
    </row>
    <row r="79" spans="1:10" ht="12.75">
      <c r="A79" s="77"/>
      <c r="B79" s="77"/>
      <c r="C79" s="77"/>
      <c r="D79" s="78"/>
      <c r="E79" s="78"/>
      <c r="F79" s="78"/>
      <c r="G79" s="78"/>
      <c r="H79" s="78"/>
      <c r="I79" s="78"/>
      <c r="J79" s="78"/>
    </row>
    <row r="80" spans="1:10" ht="12.75">
      <c r="A80" s="80">
        <v>62300</v>
      </c>
      <c r="B80" s="80" t="s">
        <v>44</v>
      </c>
      <c r="C80" s="140"/>
      <c r="D80" s="102">
        <f aca="true" t="shared" si="1" ref="D80:J80">D81</f>
        <v>1735</v>
      </c>
      <c r="E80" s="102">
        <f t="shared" si="1"/>
        <v>230.27407259937618</v>
      </c>
      <c r="F80" s="102">
        <f t="shared" si="1"/>
        <v>1000</v>
      </c>
      <c r="G80" s="102">
        <f t="shared" si="1"/>
        <v>135.97117411108846</v>
      </c>
      <c r="H80" s="102">
        <f t="shared" si="1"/>
        <v>132.72280841462606</v>
      </c>
      <c r="I80" s="102">
        <f t="shared" si="1"/>
        <v>132.72</v>
      </c>
      <c r="J80" s="102">
        <f t="shared" si="1"/>
        <v>132.72</v>
      </c>
    </row>
    <row r="81" spans="1:10" ht="12.75">
      <c r="A81" s="74"/>
      <c r="B81" s="74">
        <v>3</v>
      </c>
      <c r="C81" s="74" t="s">
        <v>14</v>
      </c>
      <c r="D81" s="75">
        <v>1735</v>
      </c>
      <c r="E81" s="75">
        <f>D81/7.5345</f>
        <v>230.27407259937618</v>
      </c>
      <c r="F81" s="75">
        <v>1000</v>
      </c>
      <c r="G81" s="75">
        <f>F81/7.3545</f>
        <v>135.97117411108846</v>
      </c>
      <c r="H81" s="75">
        <f>H82</f>
        <v>132.72280841462606</v>
      </c>
      <c r="I81" s="75">
        <f>I82</f>
        <v>132.72</v>
      </c>
      <c r="J81" s="75">
        <f>J82</f>
        <v>132.72</v>
      </c>
    </row>
    <row r="82" spans="1:10" ht="12.75">
      <c r="A82" s="76"/>
      <c r="B82" s="76">
        <v>36</v>
      </c>
      <c r="C82" s="77" t="s">
        <v>16</v>
      </c>
      <c r="D82" s="78">
        <v>1735</v>
      </c>
      <c r="E82" s="78">
        <f>D82/7.5345</f>
        <v>230.27407259937618</v>
      </c>
      <c r="F82" s="78">
        <v>1000</v>
      </c>
      <c r="G82" s="78">
        <f>F82/7.5345</f>
        <v>132.72280841462606</v>
      </c>
      <c r="H82" s="78">
        <f>1000/7.5345</f>
        <v>132.72280841462606</v>
      </c>
      <c r="I82" s="78">
        <v>132.72</v>
      </c>
      <c r="J82" s="78">
        <v>132.72</v>
      </c>
    </row>
    <row r="83" spans="1:10" ht="12.75">
      <c r="A83" s="76"/>
      <c r="B83" s="76"/>
      <c r="C83" s="77"/>
      <c r="D83" s="78"/>
      <c r="E83" s="78"/>
      <c r="F83" s="78"/>
      <c r="G83" s="78"/>
      <c r="H83" s="78"/>
      <c r="I83" s="78"/>
      <c r="J83" s="78"/>
    </row>
    <row r="84" spans="1:10" ht="12.75">
      <c r="A84" s="77"/>
      <c r="B84" s="154" t="s">
        <v>136</v>
      </c>
      <c r="C84" s="77"/>
      <c r="D84" s="78"/>
      <c r="E84" s="78"/>
      <c r="F84" s="78"/>
      <c r="G84" s="78"/>
      <c r="H84" s="78"/>
      <c r="I84" s="78"/>
      <c r="J84" s="78"/>
    </row>
    <row r="85" spans="1:10" ht="12.75">
      <c r="A85" s="143" t="s">
        <v>40</v>
      </c>
      <c r="B85" s="143" t="s">
        <v>41</v>
      </c>
      <c r="C85" s="143"/>
      <c r="D85" s="144">
        <v>2700</v>
      </c>
      <c r="E85" s="145">
        <f>D85/7.5345</f>
        <v>358.35158271949035</v>
      </c>
      <c r="F85" s="144">
        <v>0</v>
      </c>
      <c r="G85" s="144">
        <f>F85/7.5345</f>
        <v>0</v>
      </c>
      <c r="H85" s="144">
        <v>0</v>
      </c>
      <c r="I85" s="144">
        <v>0</v>
      </c>
      <c r="J85" s="144">
        <v>0</v>
      </c>
    </row>
    <row r="86" spans="1:10" ht="12.75">
      <c r="A86" s="79">
        <v>47300</v>
      </c>
      <c r="B86" s="79" t="s">
        <v>121</v>
      </c>
      <c r="C86" s="79"/>
      <c r="D86" s="108"/>
      <c r="E86" s="108"/>
      <c r="F86" s="108"/>
      <c r="G86" s="108"/>
      <c r="H86" s="108" t="s">
        <v>68</v>
      </c>
      <c r="I86" s="108"/>
      <c r="J86" s="108"/>
    </row>
    <row r="87" spans="1:10" ht="12.75">
      <c r="A87" s="109"/>
      <c r="B87" s="109">
        <v>3</v>
      </c>
      <c r="C87" s="110" t="s">
        <v>14</v>
      </c>
      <c r="D87" s="75">
        <v>2700</v>
      </c>
      <c r="E87" s="75">
        <f>D87/7.5345</f>
        <v>358.35158271949035</v>
      </c>
      <c r="F87" s="75">
        <v>0</v>
      </c>
      <c r="G87" s="75">
        <f>F87/7.5345</f>
        <v>0</v>
      </c>
      <c r="H87" s="75">
        <v>0</v>
      </c>
      <c r="I87" s="75">
        <v>0</v>
      </c>
      <c r="J87" s="75">
        <v>0</v>
      </c>
    </row>
    <row r="88" spans="1:10" ht="12.75">
      <c r="A88" s="111"/>
      <c r="B88" s="111">
        <v>32</v>
      </c>
      <c r="C88" s="112" t="s">
        <v>16</v>
      </c>
      <c r="D88" s="78">
        <v>2700</v>
      </c>
      <c r="E88" s="78">
        <f>D88/7.5345</f>
        <v>358.35158271949035</v>
      </c>
      <c r="F88" s="78">
        <v>0</v>
      </c>
      <c r="G88" s="78">
        <f>F88/7.5345</f>
        <v>0</v>
      </c>
      <c r="H88" s="78">
        <v>0</v>
      </c>
      <c r="I88" s="78">
        <v>0</v>
      </c>
      <c r="J88" s="78">
        <v>0</v>
      </c>
    </row>
    <row r="89" spans="1:10" ht="12.75">
      <c r="A89" s="111"/>
      <c r="B89" s="111"/>
      <c r="C89" s="112"/>
      <c r="D89" s="78"/>
      <c r="E89" s="78"/>
      <c r="F89" s="78"/>
      <c r="G89" s="78"/>
      <c r="H89" s="78"/>
      <c r="I89" s="78"/>
      <c r="J89" s="78"/>
    </row>
    <row r="90" spans="1:10" ht="12.75">
      <c r="A90" s="77"/>
      <c r="B90" s="154" t="s">
        <v>136</v>
      </c>
      <c r="C90" s="77"/>
      <c r="D90" s="78"/>
      <c r="E90" s="78"/>
      <c r="F90" s="78"/>
      <c r="G90" s="78"/>
      <c r="H90" s="78"/>
      <c r="I90" s="78"/>
      <c r="J90" s="78"/>
    </row>
    <row r="91" spans="1:10" ht="12.75">
      <c r="A91" s="143" t="s">
        <v>40</v>
      </c>
      <c r="B91" s="143" t="s">
        <v>41</v>
      </c>
      <c r="C91" s="143"/>
      <c r="D91" s="144">
        <f>D93</f>
        <v>4010.96</v>
      </c>
      <c r="E91" s="145">
        <f>D91/7.5345</f>
        <v>532.3458756387284</v>
      </c>
      <c r="F91" s="144">
        <v>7000</v>
      </c>
      <c r="G91" s="144">
        <f>F91/7.5345</f>
        <v>929.0596589023824</v>
      </c>
      <c r="H91" s="144">
        <f>H93</f>
        <v>930.0006636140421</v>
      </c>
      <c r="I91" s="144">
        <f>I93</f>
        <v>930</v>
      </c>
      <c r="J91" s="144">
        <f>J93</f>
        <v>930</v>
      </c>
    </row>
    <row r="92" spans="1:10" ht="12.75">
      <c r="A92" s="79">
        <v>11001</v>
      </c>
      <c r="B92" s="79" t="s">
        <v>100</v>
      </c>
      <c r="C92" s="79"/>
      <c r="D92" s="108"/>
      <c r="E92" s="108"/>
      <c r="F92" s="108"/>
      <c r="G92" s="108"/>
      <c r="H92" s="108"/>
      <c r="I92" s="108"/>
      <c r="J92" s="108"/>
    </row>
    <row r="93" spans="1:10" ht="12.75">
      <c r="A93" s="109"/>
      <c r="B93" s="109">
        <v>3</v>
      </c>
      <c r="C93" s="110" t="s">
        <v>14</v>
      </c>
      <c r="D93" s="75">
        <f>D94</f>
        <v>4010.96</v>
      </c>
      <c r="E93" s="75">
        <f>D93/7.5345</f>
        <v>532.3458756387284</v>
      </c>
      <c r="F93" s="75">
        <v>7000</v>
      </c>
      <c r="G93" s="75">
        <f>F93/7.5345</f>
        <v>929.0596589023824</v>
      </c>
      <c r="H93" s="75">
        <f>H94</f>
        <v>930.0006636140421</v>
      </c>
      <c r="I93" s="75">
        <f>I94</f>
        <v>930</v>
      </c>
      <c r="J93" s="75">
        <f>J94</f>
        <v>930</v>
      </c>
    </row>
    <row r="94" spans="1:10" ht="12.75">
      <c r="A94" s="111"/>
      <c r="B94" s="111">
        <v>32</v>
      </c>
      <c r="C94" s="112" t="s">
        <v>16</v>
      </c>
      <c r="D94" s="78">
        <v>4010.96</v>
      </c>
      <c r="E94" s="78">
        <f>D94/7.5345</f>
        <v>532.3458756387284</v>
      </c>
      <c r="F94" s="78">
        <v>7000</v>
      </c>
      <c r="G94" s="78">
        <f>F94/7.5345</f>
        <v>929.0596589023824</v>
      </c>
      <c r="H94" s="78">
        <f>7007.09/7.5345</f>
        <v>930.0006636140421</v>
      </c>
      <c r="I94" s="78">
        <v>930</v>
      </c>
      <c r="J94" s="78">
        <v>930</v>
      </c>
    </row>
    <row r="95" spans="1:10" ht="12.75">
      <c r="A95" s="111"/>
      <c r="B95" s="111"/>
      <c r="C95" s="112"/>
      <c r="D95" s="78"/>
      <c r="E95" s="78"/>
      <c r="F95" s="78"/>
      <c r="G95" s="78"/>
      <c r="H95" s="78"/>
      <c r="I95" s="78"/>
      <c r="J95" s="78"/>
    </row>
    <row r="96" spans="1:10" ht="12.75">
      <c r="A96" s="109"/>
      <c r="B96" s="154" t="s">
        <v>136</v>
      </c>
      <c r="C96" s="110" t="s">
        <v>68</v>
      </c>
      <c r="D96" s="75"/>
      <c r="E96" s="75"/>
      <c r="F96" s="75"/>
      <c r="G96" s="75"/>
      <c r="H96" s="75"/>
      <c r="I96" s="78"/>
      <c r="J96" s="78"/>
    </row>
    <row r="97" spans="1:10" ht="12.75">
      <c r="A97" s="66" t="s">
        <v>45</v>
      </c>
      <c r="B97" s="66" t="s">
        <v>46</v>
      </c>
      <c r="C97" s="66"/>
      <c r="D97" s="67">
        <f>D100</f>
        <v>4238.77</v>
      </c>
      <c r="E97" s="67">
        <f>D97/7.5345</f>
        <v>562.5814586236645</v>
      </c>
      <c r="F97" s="67">
        <v>5000</v>
      </c>
      <c r="G97" s="67">
        <f>F97/7.5345</f>
        <v>663.6140420731302</v>
      </c>
      <c r="H97" s="67">
        <f>H99</f>
        <v>663.6140420731302</v>
      </c>
      <c r="I97" s="67">
        <f>I99</f>
        <v>663.61</v>
      </c>
      <c r="J97" s="67">
        <f>J99</f>
        <v>663.61</v>
      </c>
    </row>
    <row r="98" spans="1:10" ht="12.75">
      <c r="A98" s="68">
        <v>11001</v>
      </c>
      <c r="B98" s="68" t="s">
        <v>58</v>
      </c>
      <c r="C98" s="68"/>
      <c r="D98" s="69"/>
      <c r="E98" s="69"/>
      <c r="F98" s="69"/>
      <c r="G98" s="69"/>
      <c r="H98" s="69"/>
      <c r="I98" s="69"/>
      <c r="J98" s="69"/>
    </row>
    <row r="99" spans="1:10" ht="12.75">
      <c r="A99" s="109"/>
      <c r="B99" s="109">
        <v>3</v>
      </c>
      <c r="C99" s="110" t="s">
        <v>14</v>
      </c>
      <c r="D99" s="75">
        <f>D100</f>
        <v>4238.77</v>
      </c>
      <c r="E99" s="75">
        <f>D99/7.5345</f>
        <v>562.5814586236645</v>
      </c>
      <c r="F99" s="75">
        <v>5000</v>
      </c>
      <c r="G99" s="75">
        <f>F99/7.5345</f>
        <v>663.6140420731302</v>
      </c>
      <c r="H99" s="75">
        <f>H100</f>
        <v>663.6140420731302</v>
      </c>
      <c r="I99" s="75">
        <f>I100</f>
        <v>663.61</v>
      </c>
      <c r="J99" s="75">
        <f>J100</f>
        <v>663.61</v>
      </c>
    </row>
    <row r="100" spans="1:10" ht="12.75">
      <c r="A100" s="111"/>
      <c r="B100" s="111">
        <v>32</v>
      </c>
      <c r="C100" s="112" t="s">
        <v>16</v>
      </c>
      <c r="D100" s="78">
        <v>4238.77</v>
      </c>
      <c r="E100" s="78">
        <f>D100/7.5345</f>
        <v>562.5814586236645</v>
      </c>
      <c r="F100" s="78">
        <v>5000</v>
      </c>
      <c r="G100" s="78">
        <f>F100/7.5345</f>
        <v>663.6140420731302</v>
      </c>
      <c r="H100" s="78">
        <f>5000/7.5345</f>
        <v>663.6140420731302</v>
      </c>
      <c r="I100" s="78">
        <v>663.61</v>
      </c>
      <c r="J100" s="78">
        <v>663.61</v>
      </c>
    </row>
    <row r="101" spans="1:10" ht="12.75">
      <c r="A101" s="111"/>
      <c r="B101" s="111"/>
      <c r="C101" s="112"/>
      <c r="D101" s="78"/>
      <c r="E101" s="78"/>
      <c r="F101" s="78"/>
      <c r="G101" s="78"/>
      <c r="H101" s="78"/>
      <c r="I101" s="78"/>
      <c r="J101" s="78"/>
    </row>
    <row r="102" spans="1:10" ht="12.75">
      <c r="A102" s="63">
        <v>2302</v>
      </c>
      <c r="B102" s="64" t="s">
        <v>60</v>
      </c>
      <c r="C102" s="64"/>
      <c r="D102" s="65">
        <f>D106+D112+D117</f>
        <v>2163</v>
      </c>
      <c r="E102" s="65">
        <f>E104</f>
        <v>254.827792156082</v>
      </c>
      <c r="F102" s="65">
        <f>F104+F110+F115</f>
        <v>6564</v>
      </c>
      <c r="G102" s="65">
        <f>G104+G110+G115</f>
        <v>871.1903245072665</v>
      </c>
      <c r="H102" s="65">
        <f>H104+H110+H115</f>
        <v>2167.0024553719554</v>
      </c>
      <c r="I102" s="65">
        <f>SUM(I106+I112+I117)</f>
        <v>2167</v>
      </c>
      <c r="J102" s="65">
        <f>SUM(J106+J112+J117)</f>
        <v>2167</v>
      </c>
    </row>
    <row r="103" spans="1:10" ht="12.75">
      <c r="A103" s="153"/>
      <c r="B103" s="110" t="s">
        <v>137</v>
      </c>
      <c r="C103" s="110"/>
      <c r="D103" s="75"/>
      <c r="E103" s="75"/>
      <c r="F103" s="75"/>
      <c r="G103" s="75"/>
      <c r="H103" s="75"/>
      <c r="I103" s="75"/>
      <c r="J103" s="75"/>
    </row>
    <row r="104" spans="1:10" ht="12.75">
      <c r="A104" s="66" t="s">
        <v>54</v>
      </c>
      <c r="B104" s="66" t="s">
        <v>55</v>
      </c>
      <c r="C104" s="66"/>
      <c r="D104" s="67">
        <f>D106</f>
        <v>1920</v>
      </c>
      <c r="E104" s="67">
        <f>D104/7.5345</f>
        <v>254.827792156082</v>
      </c>
      <c r="F104" s="67">
        <v>2240</v>
      </c>
      <c r="G104" s="67">
        <f>F104/7.5345</f>
        <v>297.2990908487623</v>
      </c>
      <c r="H104" s="67">
        <f>H106</f>
        <v>2124.0002654456166</v>
      </c>
      <c r="I104" s="67">
        <f>I106</f>
        <v>2124</v>
      </c>
      <c r="J104" s="67">
        <f>J106</f>
        <v>2124</v>
      </c>
    </row>
    <row r="105" spans="1:10" ht="12.75">
      <c r="A105" s="68">
        <v>11001</v>
      </c>
      <c r="B105" s="68" t="s">
        <v>53</v>
      </c>
      <c r="C105" s="68"/>
      <c r="D105" s="69"/>
      <c r="E105" s="69"/>
      <c r="F105" s="69"/>
      <c r="G105" s="69"/>
      <c r="H105" s="69"/>
      <c r="I105" s="69"/>
      <c r="J105" s="69"/>
    </row>
    <row r="106" spans="1:10" ht="12.75">
      <c r="A106" s="109"/>
      <c r="B106" s="109">
        <v>3</v>
      </c>
      <c r="C106" s="110" t="s">
        <v>14</v>
      </c>
      <c r="D106" s="75">
        <f>D107</f>
        <v>1920</v>
      </c>
      <c r="E106" s="75">
        <f>D106/7.5345</f>
        <v>254.827792156082</v>
      </c>
      <c r="F106" s="75">
        <v>2240</v>
      </c>
      <c r="G106" s="75">
        <f>F106/7.5345</f>
        <v>297.2990908487623</v>
      </c>
      <c r="H106" s="75">
        <f>H107</f>
        <v>2124.0002654456166</v>
      </c>
      <c r="I106" s="75">
        <f>I107</f>
        <v>2124</v>
      </c>
      <c r="J106" s="75">
        <f>J107</f>
        <v>2124</v>
      </c>
    </row>
    <row r="107" spans="1:10" ht="12.75">
      <c r="A107" s="111"/>
      <c r="B107" s="111">
        <v>31</v>
      </c>
      <c r="C107" s="112" t="s">
        <v>15</v>
      </c>
      <c r="D107" s="78">
        <v>1920</v>
      </c>
      <c r="E107" s="78">
        <f>D107/7.5345</f>
        <v>254.827792156082</v>
      </c>
      <c r="F107" s="78">
        <v>2240</v>
      </c>
      <c r="G107" s="78">
        <f>F107/7.5345</f>
        <v>297.2990908487623</v>
      </c>
      <c r="H107" s="78">
        <f>16003.28/7.5345</f>
        <v>2124.0002654456166</v>
      </c>
      <c r="I107" s="78">
        <v>2124</v>
      </c>
      <c r="J107" s="78">
        <v>2124</v>
      </c>
    </row>
    <row r="108" spans="1:10" ht="12.75">
      <c r="A108" s="113"/>
      <c r="B108" s="111"/>
      <c r="C108" s="114"/>
      <c r="D108" s="115"/>
      <c r="E108" s="115"/>
      <c r="F108" s="115"/>
      <c r="G108" s="115"/>
      <c r="H108" s="115"/>
      <c r="I108" s="78"/>
      <c r="J108" s="78"/>
    </row>
    <row r="109" spans="1:10" ht="12.75">
      <c r="A109" s="113"/>
      <c r="B109" s="110" t="s">
        <v>137</v>
      </c>
      <c r="C109" s="114"/>
      <c r="D109" s="115"/>
      <c r="E109" s="115"/>
      <c r="F109" s="115"/>
      <c r="G109" s="115"/>
      <c r="H109" s="115"/>
      <c r="I109" s="78"/>
      <c r="J109" s="78"/>
    </row>
    <row r="110" spans="1:10" ht="12.75">
      <c r="A110" s="116" t="s">
        <v>70</v>
      </c>
      <c r="B110" s="142" t="s">
        <v>71</v>
      </c>
      <c r="C110" s="117"/>
      <c r="D110" s="118">
        <v>243</v>
      </c>
      <c r="E110" s="119">
        <f>E112</f>
        <v>32.25164244475413</v>
      </c>
      <c r="F110" s="118">
        <v>324</v>
      </c>
      <c r="G110" s="118">
        <v>43</v>
      </c>
      <c r="H110" s="118">
        <f>H112</f>
        <v>43.002189926338836</v>
      </c>
      <c r="I110" s="67">
        <f>I112</f>
        <v>43</v>
      </c>
      <c r="J110" s="67">
        <f>J112</f>
        <v>43</v>
      </c>
    </row>
    <row r="111" spans="1:10" ht="12.75">
      <c r="A111" s="120">
        <v>530603</v>
      </c>
      <c r="B111" s="121" t="s">
        <v>72</v>
      </c>
      <c r="C111" s="122"/>
      <c r="D111" s="69"/>
      <c r="E111" s="69"/>
      <c r="F111" s="69"/>
      <c r="G111" s="69"/>
      <c r="H111" s="69"/>
      <c r="I111" s="69"/>
      <c r="J111" s="69"/>
    </row>
    <row r="112" spans="1:10" ht="12.75">
      <c r="A112" s="109"/>
      <c r="B112" s="109">
        <v>3</v>
      </c>
      <c r="C112" s="110" t="s">
        <v>74</v>
      </c>
      <c r="D112" s="75">
        <v>243</v>
      </c>
      <c r="E112" s="75">
        <f>D112/7.5345</f>
        <v>32.25164244475413</v>
      </c>
      <c r="F112" s="75">
        <v>324</v>
      </c>
      <c r="G112" s="75">
        <v>43</v>
      </c>
      <c r="H112" s="75">
        <f>H113</f>
        <v>43.002189926338836</v>
      </c>
      <c r="I112" s="75">
        <f>I113</f>
        <v>43</v>
      </c>
      <c r="J112" s="75">
        <f>J113</f>
        <v>43</v>
      </c>
    </row>
    <row r="113" spans="1:10" ht="12.75">
      <c r="A113" s="111"/>
      <c r="B113" s="111">
        <v>32</v>
      </c>
      <c r="C113" s="112" t="s">
        <v>73</v>
      </c>
      <c r="D113" s="78">
        <v>243</v>
      </c>
      <c r="E113" s="78">
        <f>D113/7.5345</f>
        <v>32.25164244475413</v>
      </c>
      <c r="F113" s="78">
        <v>324</v>
      </c>
      <c r="G113" s="78">
        <f>F113/7.5345</f>
        <v>43.002189926338836</v>
      </c>
      <c r="H113" s="78">
        <f>324/7.5345</f>
        <v>43.002189926338836</v>
      </c>
      <c r="I113" s="78">
        <v>43</v>
      </c>
      <c r="J113" s="78">
        <v>43</v>
      </c>
    </row>
    <row r="114" spans="1:10" ht="12.75">
      <c r="A114" s="111"/>
      <c r="B114" s="110" t="s">
        <v>137</v>
      </c>
      <c r="C114" s="112"/>
      <c r="D114" s="78"/>
      <c r="E114" s="78"/>
      <c r="F114" s="78"/>
      <c r="G114" s="78"/>
      <c r="H114" s="78"/>
      <c r="I114" s="78"/>
      <c r="J114" s="78"/>
    </row>
    <row r="115" spans="1:10" ht="12.75">
      <c r="A115" s="66" t="s">
        <v>78</v>
      </c>
      <c r="B115" s="66" t="s">
        <v>75</v>
      </c>
      <c r="C115" s="123"/>
      <c r="D115" s="67">
        <v>0</v>
      </c>
      <c r="E115" s="108">
        <f>D115/7.5345</f>
        <v>0</v>
      </c>
      <c r="F115" s="67">
        <v>4000</v>
      </c>
      <c r="G115" s="67">
        <f>F115/7.5345</f>
        <v>530.8912336585042</v>
      </c>
      <c r="H115" s="67">
        <v>0</v>
      </c>
      <c r="I115" s="67">
        <v>0</v>
      </c>
      <c r="J115" s="67">
        <v>0</v>
      </c>
    </row>
    <row r="116" spans="1:10" ht="12.75">
      <c r="A116" s="68">
        <v>53082</v>
      </c>
      <c r="B116" s="68" t="s">
        <v>76</v>
      </c>
      <c r="C116" s="124"/>
      <c r="D116" s="69"/>
      <c r="E116" s="69"/>
      <c r="F116" s="69"/>
      <c r="G116" s="69"/>
      <c r="H116" s="69"/>
      <c r="I116" s="69"/>
      <c r="J116" s="69" t="s">
        <v>68</v>
      </c>
    </row>
    <row r="117" spans="1:10" ht="12.75">
      <c r="A117" s="109"/>
      <c r="B117" s="109">
        <v>4</v>
      </c>
      <c r="C117" s="110" t="s">
        <v>77</v>
      </c>
      <c r="D117" s="75">
        <v>0</v>
      </c>
      <c r="E117" s="75">
        <f>D117/7.5345</f>
        <v>0</v>
      </c>
      <c r="F117" s="75">
        <v>4000</v>
      </c>
      <c r="G117" s="75">
        <f>F117/7.5345</f>
        <v>530.8912336585042</v>
      </c>
      <c r="H117" s="75">
        <v>0</v>
      </c>
      <c r="I117" s="75">
        <v>0</v>
      </c>
      <c r="J117" s="75">
        <v>0</v>
      </c>
    </row>
    <row r="118" spans="1:10" ht="12.75">
      <c r="A118" s="111"/>
      <c r="B118" s="111">
        <v>42</v>
      </c>
      <c r="C118" s="112" t="s">
        <v>77</v>
      </c>
      <c r="D118" s="78">
        <v>0</v>
      </c>
      <c r="E118" s="78">
        <f>D118/7.5345</f>
        <v>0</v>
      </c>
      <c r="F118" s="78">
        <v>4000</v>
      </c>
      <c r="G118" s="78">
        <f>F118/7.5345</f>
        <v>530.8912336585042</v>
      </c>
      <c r="H118" s="78">
        <v>0</v>
      </c>
      <c r="I118" s="78">
        <v>0</v>
      </c>
      <c r="J118" s="78">
        <v>0</v>
      </c>
    </row>
    <row r="119" spans="1:10" ht="12.75">
      <c r="A119" s="111"/>
      <c r="B119" s="111"/>
      <c r="C119" s="112"/>
      <c r="D119" s="78"/>
      <c r="E119" s="78"/>
      <c r="F119" s="78"/>
      <c r="G119" s="78"/>
      <c r="H119" s="78"/>
      <c r="I119" s="78"/>
      <c r="J119" s="78"/>
    </row>
    <row r="120" spans="1:10" ht="12.75">
      <c r="A120" s="125">
        <v>2401</v>
      </c>
      <c r="B120" s="126" t="s">
        <v>80</v>
      </c>
      <c r="C120" s="126"/>
      <c r="D120" s="91">
        <f>D124</f>
        <v>85968.08</v>
      </c>
      <c r="E120" s="91">
        <f>D120/7.5345</f>
        <v>11409.925011613246</v>
      </c>
      <c r="F120" s="91">
        <v>215000</v>
      </c>
      <c r="G120" s="91">
        <f>F120/7.5345</f>
        <v>28535.4038091446</v>
      </c>
      <c r="H120" s="91">
        <v>0</v>
      </c>
      <c r="I120" s="91">
        <v>0</v>
      </c>
      <c r="J120" s="91">
        <v>0</v>
      </c>
    </row>
    <row r="121" spans="1:10" ht="12.75">
      <c r="A121" s="148"/>
      <c r="B121" s="110" t="s">
        <v>136</v>
      </c>
      <c r="C121" s="149"/>
      <c r="D121" s="99"/>
      <c r="E121" s="99"/>
      <c r="F121" s="99"/>
      <c r="G121" s="99"/>
      <c r="H121" s="99"/>
      <c r="I121" s="99"/>
      <c r="J121" s="99"/>
    </row>
    <row r="122" spans="1:10" ht="12.75">
      <c r="A122" s="127" t="s">
        <v>81</v>
      </c>
      <c r="B122" s="127" t="s">
        <v>85</v>
      </c>
      <c r="C122" s="127"/>
      <c r="D122" s="128"/>
      <c r="E122" s="128"/>
      <c r="F122" s="128"/>
      <c r="G122" s="128"/>
      <c r="H122" s="128"/>
      <c r="I122" s="128"/>
      <c r="J122" s="128"/>
    </row>
    <row r="123" spans="1:10" ht="12.75">
      <c r="A123" s="129">
        <v>48005</v>
      </c>
      <c r="B123" s="95" t="s">
        <v>82</v>
      </c>
      <c r="C123" s="130"/>
      <c r="D123" s="96"/>
      <c r="E123" s="96"/>
      <c r="F123" s="96"/>
      <c r="G123" s="96"/>
      <c r="H123" s="96"/>
      <c r="I123" s="96"/>
      <c r="J123" s="96"/>
    </row>
    <row r="124" spans="1:10" ht="12.75">
      <c r="A124" s="86"/>
      <c r="B124" s="86">
        <v>3</v>
      </c>
      <c r="C124" s="86" t="s">
        <v>74</v>
      </c>
      <c r="D124" s="131">
        <f>D125</f>
        <v>85968.08</v>
      </c>
      <c r="E124" s="131">
        <f>D124/7.5345</f>
        <v>11409.925011613246</v>
      </c>
      <c r="F124" s="131">
        <v>215000</v>
      </c>
      <c r="G124" s="131">
        <f>F124/7.5345</f>
        <v>28535.4038091446</v>
      </c>
      <c r="H124" s="131">
        <v>0</v>
      </c>
      <c r="I124" s="132">
        <v>0</v>
      </c>
      <c r="J124" s="132">
        <v>0</v>
      </c>
    </row>
    <row r="125" spans="1:10" ht="12.75">
      <c r="A125" s="83"/>
      <c r="B125" s="83">
        <v>32</v>
      </c>
      <c r="C125" s="83" t="s">
        <v>73</v>
      </c>
      <c r="D125" s="131">
        <v>85968.08</v>
      </c>
      <c r="E125" s="131">
        <f>D125/7.5345</f>
        <v>11409.925011613246</v>
      </c>
      <c r="F125" s="131">
        <v>215000</v>
      </c>
      <c r="G125" s="131">
        <f>F125/7.5345</f>
        <v>28535.4038091446</v>
      </c>
      <c r="H125" s="131">
        <v>0</v>
      </c>
      <c r="I125" s="131">
        <v>0</v>
      </c>
      <c r="J125" s="131">
        <v>0</v>
      </c>
    </row>
    <row r="126" spans="1:10" ht="12.75">
      <c r="A126" s="83"/>
      <c r="B126" s="83"/>
      <c r="C126" s="83"/>
      <c r="D126" s="131"/>
      <c r="E126" s="131"/>
      <c r="F126" s="131"/>
      <c r="G126" s="131"/>
      <c r="H126" s="131"/>
      <c r="I126" s="131"/>
      <c r="J126" s="131"/>
    </row>
    <row r="127" spans="1:10" ht="12.75">
      <c r="A127" s="125">
        <v>2405</v>
      </c>
      <c r="B127" s="126" t="s">
        <v>105</v>
      </c>
      <c r="C127" s="126"/>
      <c r="D127" s="91">
        <v>10380.99</v>
      </c>
      <c r="E127" s="91">
        <f>D127/7.5345</f>
        <v>1377.794146924149</v>
      </c>
      <c r="F127" s="91">
        <v>2000</v>
      </c>
      <c r="G127" s="91">
        <f>F127/7.5345</f>
        <v>265.4456168292521</v>
      </c>
      <c r="H127" s="91">
        <v>220</v>
      </c>
      <c r="I127" s="91">
        <v>0</v>
      </c>
      <c r="J127" s="91">
        <v>0</v>
      </c>
    </row>
    <row r="128" spans="1:10" ht="12.75">
      <c r="A128" s="148"/>
      <c r="B128" s="110" t="s">
        <v>136</v>
      </c>
      <c r="C128" s="149"/>
      <c r="D128" s="99"/>
      <c r="E128" s="99"/>
      <c r="F128" s="99"/>
      <c r="G128" s="99"/>
      <c r="H128" s="99"/>
      <c r="I128" s="99"/>
      <c r="J128" s="99"/>
    </row>
    <row r="129" spans="1:10" ht="12.75">
      <c r="A129" s="127" t="s">
        <v>106</v>
      </c>
      <c r="B129" s="127" t="s">
        <v>85</v>
      </c>
      <c r="C129" s="151" t="s">
        <v>139</v>
      </c>
      <c r="D129" s="150"/>
      <c r="E129" s="150"/>
      <c r="F129" s="150"/>
      <c r="G129" s="150"/>
      <c r="H129" s="150"/>
      <c r="I129" s="150"/>
      <c r="J129" s="150"/>
    </row>
    <row r="130" spans="1:10" ht="12.75">
      <c r="A130" s="95">
        <v>53082</v>
      </c>
      <c r="B130" s="95" t="s">
        <v>59</v>
      </c>
      <c r="C130" s="95"/>
      <c r="D130" s="96"/>
      <c r="E130" s="96"/>
      <c r="F130" s="96"/>
      <c r="G130" s="96"/>
      <c r="H130" s="96"/>
      <c r="I130" s="96"/>
      <c r="J130" s="96"/>
    </row>
    <row r="131" spans="1:11" ht="12.75">
      <c r="A131" s="83"/>
      <c r="B131" s="83">
        <v>4</v>
      </c>
      <c r="C131" s="84" t="s">
        <v>30</v>
      </c>
      <c r="D131" s="85">
        <v>10380.99</v>
      </c>
      <c r="E131" s="85">
        <f>D131/7.5345</f>
        <v>1377.794146924149</v>
      </c>
      <c r="F131" s="85">
        <v>2000</v>
      </c>
      <c r="G131" s="85">
        <f>F131/7.5345</f>
        <v>265.4456168292521</v>
      </c>
      <c r="H131" s="85">
        <v>0</v>
      </c>
      <c r="I131" s="85">
        <v>0</v>
      </c>
      <c r="J131" s="85">
        <v>0</v>
      </c>
      <c r="K131" s="6"/>
    </row>
    <row r="132" spans="1:11" ht="12.75">
      <c r="A132" s="83"/>
      <c r="B132" s="83">
        <v>42</v>
      </c>
      <c r="C132" s="84" t="s">
        <v>31</v>
      </c>
      <c r="D132" s="85">
        <v>10380.99</v>
      </c>
      <c r="E132" s="85">
        <f>D132/7.5345</f>
        <v>1377.794146924149</v>
      </c>
      <c r="F132" s="85">
        <v>2000</v>
      </c>
      <c r="G132" s="85">
        <f>F132/7.5345</f>
        <v>265.4456168292521</v>
      </c>
      <c r="H132" s="85">
        <v>0</v>
      </c>
      <c r="I132" s="85">
        <v>0</v>
      </c>
      <c r="J132" s="85">
        <v>0</v>
      </c>
      <c r="K132" s="6"/>
    </row>
    <row r="133" spans="1:11" ht="12.75">
      <c r="A133" s="95">
        <v>11001</v>
      </c>
      <c r="B133" s="95" t="s">
        <v>143</v>
      </c>
      <c r="C133" s="95"/>
      <c r="D133" s="96"/>
      <c r="E133" s="96"/>
      <c r="F133" s="96"/>
      <c r="G133" s="96"/>
      <c r="H133" s="158">
        <v>220</v>
      </c>
      <c r="I133" s="96"/>
      <c r="J133" s="96"/>
      <c r="K133" s="6"/>
    </row>
    <row r="134" spans="1:11" ht="12.75">
      <c r="A134" s="83"/>
      <c r="B134" s="83">
        <v>4</v>
      </c>
      <c r="C134" s="84" t="s">
        <v>30</v>
      </c>
      <c r="D134" s="85">
        <v>10380.99</v>
      </c>
      <c r="E134" s="85">
        <f>D134/7.5345</f>
        <v>1377.794146924149</v>
      </c>
      <c r="F134" s="85">
        <v>2000</v>
      </c>
      <c r="G134" s="85">
        <f>F134/7.5345</f>
        <v>265.4456168292521</v>
      </c>
      <c r="H134" s="85">
        <v>220</v>
      </c>
      <c r="I134" s="85">
        <v>0</v>
      </c>
      <c r="J134" s="85">
        <v>0</v>
      </c>
      <c r="K134" s="6"/>
    </row>
    <row r="135" spans="1:11" ht="12.75">
      <c r="A135" s="83"/>
      <c r="B135" s="83">
        <v>42</v>
      </c>
      <c r="C135" s="84" t="s">
        <v>31</v>
      </c>
      <c r="D135" s="85">
        <v>10380.99</v>
      </c>
      <c r="E135" s="85">
        <f>D135/7.5345</f>
        <v>1377.794146924149</v>
      </c>
      <c r="F135" s="85">
        <v>2000</v>
      </c>
      <c r="G135" s="85">
        <f>F135/7.5345</f>
        <v>265.4456168292521</v>
      </c>
      <c r="H135" s="85">
        <v>220</v>
      </c>
      <c r="I135" s="85">
        <v>0</v>
      </c>
      <c r="J135" s="85">
        <v>0</v>
      </c>
      <c r="K135" s="6"/>
    </row>
    <row r="136" spans="1:10" ht="12.75">
      <c r="A136" s="111"/>
      <c r="B136" s="111"/>
      <c r="C136" s="112"/>
      <c r="D136" s="78"/>
      <c r="E136" s="78"/>
      <c r="F136" s="78"/>
      <c r="G136" s="78"/>
      <c r="H136" s="78"/>
      <c r="I136" s="78"/>
      <c r="J136" s="78"/>
    </row>
    <row r="137" spans="1:10" ht="12.75">
      <c r="A137" s="133" t="s">
        <v>101</v>
      </c>
      <c r="B137" s="167" t="s">
        <v>102</v>
      </c>
      <c r="C137" s="168"/>
      <c r="D137" s="65">
        <v>56180.41</v>
      </c>
      <c r="E137" s="65">
        <f>D137/7.5345</f>
        <v>7456.421793085142</v>
      </c>
      <c r="F137" s="65">
        <v>39420</v>
      </c>
      <c r="G137" s="65">
        <f>F137/7.5345</f>
        <v>5231.933107704559</v>
      </c>
      <c r="H137" s="65">
        <v>0</v>
      </c>
      <c r="I137" s="65">
        <v>0</v>
      </c>
      <c r="J137" s="65">
        <v>0</v>
      </c>
    </row>
    <row r="138" spans="1:10" ht="12.75">
      <c r="A138" s="146"/>
      <c r="B138" s="152" t="s">
        <v>138</v>
      </c>
      <c r="C138" s="147"/>
      <c r="D138" s="72"/>
      <c r="E138" s="72"/>
      <c r="F138" s="72"/>
      <c r="G138" s="72"/>
      <c r="H138" s="72"/>
      <c r="I138" s="72"/>
      <c r="J138" s="72"/>
    </row>
    <row r="139" spans="1:10" ht="12.75">
      <c r="A139" s="134" t="s">
        <v>103</v>
      </c>
      <c r="B139" s="169" t="s">
        <v>104</v>
      </c>
      <c r="C139" s="170"/>
      <c r="D139" s="93" t="s">
        <v>68</v>
      </c>
      <c r="E139" s="93"/>
      <c r="F139" s="93">
        <f>F137</f>
        <v>39420</v>
      </c>
      <c r="G139" s="93">
        <f>G141+G145</f>
        <v>5231.933107704559</v>
      </c>
      <c r="H139" s="93"/>
      <c r="I139" s="128"/>
      <c r="J139" s="128"/>
    </row>
    <row r="140" spans="1:10" ht="12.75">
      <c r="A140" s="94" t="s">
        <v>62</v>
      </c>
      <c r="B140" s="95" t="s">
        <v>53</v>
      </c>
      <c r="C140" s="95"/>
      <c r="D140" s="102"/>
      <c r="E140" s="102"/>
      <c r="F140" s="102"/>
      <c r="G140" s="102"/>
      <c r="H140" s="102"/>
      <c r="I140" s="69"/>
      <c r="J140" s="69"/>
    </row>
    <row r="141" spans="1:12" ht="12.75">
      <c r="A141" s="135"/>
      <c r="B141" s="83">
        <v>3</v>
      </c>
      <c r="C141" s="83" t="s">
        <v>14</v>
      </c>
      <c r="D141" s="131">
        <f>D142+D143</f>
        <v>48604.11</v>
      </c>
      <c r="E141" s="131">
        <f>D141/7.5345</f>
        <v>6450.87397969341</v>
      </c>
      <c r="F141" s="131">
        <v>7092.17</v>
      </c>
      <c r="G141" s="131">
        <f>F141/7.5345</f>
        <v>941.2927201539584</v>
      </c>
      <c r="H141" s="131">
        <v>0</v>
      </c>
      <c r="I141" s="131">
        <v>0</v>
      </c>
      <c r="J141" s="131">
        <v>0</v>
      </c>
      <c r="K141" s="4"/>
      <c r="L141" s="4"/>
    </row>
    <row r="142" spans="1:12" ht="12.75">
      <c r="A142" s="135"/>
      <c r="B142" s="83">
        <v>31</v>
      </c>
      <c r="C142" s="83" t="s">
        <v>16</v>
      </c>
      <c r="D142" s="131">
        <v>45015.87</v>
      </c>
      <c r="E142" s="131">
        <f>D142/7.5345</f>
        <v>5974.632689627712</v>
      </c>
      <c r="F142" s="131">
        <v>6242.17</v>
      </c>
      <c r="G142" s="131">
        <f>F142/7.5345</f>
        <v>828.4783330015263</v>
      </c>
      <c r="H142" s="131">
        <v>0</v>
      </c>
      <c r="I142" s="131">
        <v>0</v>
      </c>
      <c r="J142" s="131">
        <v>0</v>
      </c>
      <c r="K142" s="4"/>
      <c r="L142" s="4"/>
    </row>
    <row r="143" spans="1:12" ht="12.75">
      <c r="A143" s="135"/>
      <c r="B143" s="83">
        <v>32</v>
      </c>
      <c r="C143" s="83" t="s">
        <v>16</v>
      </c>
      <c r="D143" s="131">
        <v>3588.24</v>
      </c>
      <c r="E143" s="131">
        <f>D143/7.5345</f>
        <v>476.24129006569774</v>
      </c>
      <c r="F143" s="131">
        <v>850</v>
      </c>
      <c r="G143" s="131">
        <f>F143/7.5345</f>
        <v>112.81438715243213</v>
      </c>
      <c r="H143" s="131">
        <v>0</v>
      </c>
      <c r="I143" s="131">
        <v>0</v>
      </c>
      <c r="J143" s="131">
        <v>0</v>
      </c>
      <c r="K143" s="4"/>
      <c r="L143" s="4"/>
    </row>
    <row r="144" spans="1:12" ht="12.75">
      <c r="A144" s="94" t="s">
        <v>91</v>
      </c>
      <c r="B144" s="95" t="s">
        <v>92</v>
      </c>
      <c r="C144" s="95"/>
      <c r="D144" s="96"/>
      <c r="E144" s="96"/>
      <c r="F144" s="96"/>
      <c r="G144" s="96"/>
      <c r="H144" s="96"/>
      <c r="I144" s="96"/>
      <c r="J144" s="96"/>
      <c r="K144" s="4"/>
      <c r="L144" s="4"/>
    </row>
    <row r="145" spans="1:12" ht="12.75">
      <c r="A145" s="97"/>
      <c r="B145" s="98">
        <v>3</v>
      </c>
      <c r="C145" s="98" t="s">
        <v>14</v>
      </c>
      <c r="D145" s="136">
        <f>D146+D147</f>
        <v>7576.3</v>
      </c>
      <c r="E145" s="136">
        <f>D145/7.5345</f>
        <v>1005.5478133917313</v>
      </c>
      <c r="F145" s="136">
        <v>32327.83</v>
      </c>
      <c r="G145" s="136">
        <f>F145/7.5345</f>
        <v>4290.6403875506</v>
      </c>
      <c r="H145" s="136">
        <v>0</v>
      </c>
      <c r="I145" s="136">
        <v>0</v>
      </c>
      <c r="J145" s="136">
        <v>0</v>
      </c>
      <c r="K145" s="4"/>
      <c r="L145" s="4"/>
    </row>
    <row r="146" spans="1:12" ht="12.75">
      <c r="A146" s="135"/>
      <c r="B146" s="83">
        <v>31</v>
      </c>
      <c r="C146" s="83" t="s">
        <v>16</v>
      </c>
      <c r="D146" s="131">
        <v>5416.3</v>
      </c>
      <c r="E146" s="131">
        <f>D146/7.5345</f>
        <v>718.8665472161391</v>
      </c>
      <c r="F146" s="131">
        <v>27367.83</v>
      </c>
      <c r="G146" s="131">
        <f>F146/7.5345</f>
        <v>3632.3352578140552</v>
      </c>
      <c r="H146" s="131">
        <v>0</v>
      </c>
      <c r="I146" s="131">
        <v>0</v>
      </c>
      <c r="J146" s="131">
        <v>0</v>
      </c>
      <c r="K146" s="4"/>
      <c r="L146" s="4"/>
    </row>
    <row r="147" spans="1:12" ht="12.75">
      <c r="A147" s="135"/>
      <c r="B147" s="83">
        <v>32</v>
      </c>
      <c r="C147" s="83" t="s">
        <v>16</v>
      </c>
      <c r="D147" s="137">
        <v>2160</v>
      </c>
      <c r="E147" s="138" t="s">
        <v>117</v>
      </c>
      <c r="F147" s="139">
        <v>49630</v>
      </c>
      <c r="G147" s="139">
        <f>F147/7.5345</f>
        <v>6587.032981617891</v>
      </c>
      <c r="H147" s="139">
        <v>0</v>
      </c>
      <c r="I147" s="131">
        <v>0</v>
      </c>
      <c r="J147" s="131">
        <v>0</v>
      </c>
      <c r="K147" s="4"/>
      <c r="L147" s="4"/>
    </row>
    <row r="148" spans="1:10" ht="12.75">
      <c r="A148" s="86"/>
      <c r="B148" s="86"/>
      <c r="C148" s="83" t="s">
        <v>68</v>
      </c>
      <c r="D148" s="131" t="s">
        <v>68</v>
      </c>
      <c r="E148" s="131" t="s">
        <v>68</v>
      </c>
      <c r="F148" s="131" t="s">
        <v>68</v>
      </c>
      <c r="G148" s="131"/>
      <c r="H148" s="131"/>
      <c r="I148" s="131" t="s">
        <v>68</v>
      </c>
      <c r="J148" s="131" t="s">
        <v>68</v>
      </c>
    </row>
    <row r="149" spans="1:10" ht="12.75">
      <c r="A149" s="133" t="s">
        <v>101</v>
      </c>
      <c r="B149" s="167" t="s">
        <v>114</v>
      </c>
      <c r="C149" s="168"/>
      <c r="D149" s="65">
        <f>D153+D157</f>
        <v>0</v>
      </c>
      <c r="E149" s="65">
        <v>0</v>
      </c>
      <c r="F149" s="65">
        <f>F153+F157</f>
        <v>0</v>
      </c>
      <c r="G149" s="65"/>
      <c r="H149" s="65">
        <f>H153+H157</f>
        <v>5442.000132722808</v>
      </c>
      <c r="I149" s="65">
        <v>0</v>
      </c>
      <c r="J149" s="65">
        <v>0</v>
      </c>
    </row>
    <row r="150" spans="1:10" ht="12.75">
      <c r="A150" s="146"/>
      <c r="B150" s="152" t="s">
        <v>138</v>
      </c>
      <c r="C150" s="147"/>
      <c r="D150" s="72"/>
      <c r="E150" s="72"/>
      <c r="F150" s="72"/>
      <c r="G150" s="72"/>
      <c r="H150" s="72"/>
      <c r="I150" s="72"/>
      <c r="J150" s="72"/>
    </row>
    <row r="151" spans="1:10" ht="12.75">
      <c r="A151" s="134" t="s">
        <v>103</v>
      </c>
      <c r="B151" s="169" t="s">
        <v>115</v>
      </c>
      <c r="C151" s="170"/>
      <c r="D151" s="93">
        <f>D149</f>
        <v>0</v>
      </c>
      <c r="E151" s="93">
        <v>0</v>
      </c>
      <c r="F151" s="93">
        <f>F149</f>
        <v>0</v>
      </c>
      <c r="G151" s="93"/>
      <c r="H151" s="93"/>
      <c r="I151" s="128"/>
      <c r="J151" s="128"/>
    </row>
    <row r="152" spans="1:10" ht="12.75">
      <c r="A152" s="94" t="s">
        <v>62</v>
      </c>
      <c r="B152" s="95" t="s">
        <v>53</v>
      </c>
      <c r="C152" s="95"/>
      <c r="D152" s="102"/>
      <c r="E152" s="102"/>
      <c r="F152" s="102"/>
      <c r="G152" s="102"/>
      <c r="H152" s="102"/>
      <c r="I152" s="69"/>
      <c r="J152" s="69"/>
    </row>
    <row r="153" spans="1:10" ht="12.75">
      <c r="A153" s="97"/>
      <c r="B153" s="98">
        <v>3</v>
      </c>
      <c r="C153" s="98" t="s">
        <v>14</v>
      </c>
      <c r="D153" s="136">
        <v>0</v>
      </c>
      <c r="E153" s="136"/>
      <c r="F153" s="136">
        <v>0</v>
      </c>
      <c r="G153" s="136"/>
      <c r="H153" s="136">
        <f>H154+H155</f>
        <v>815.999734554383</v>
      </c>
      <c r="I153" s="136">
        <v>0</v>
      </c>
      <c r="J153" s="136">
        <v>0</v>
      </c>
    </row>
    <row r="154" spans="1:10" ht="12.75">
      <c r="A154" s="135"/>
      <c r="B154" s="83">
        <v>31</v>
      </c>
      <c r="C154" s="83" t="s">
        <v>16</v>
      </c>
      <c r="D154" s="131">
        <v>0</v>
      </c>
      <c r="E154" s="131"/>
      <c r="F154" s="131">
        <v>0</v>
      </c>
      <c r="G154" s="131"/>
      <c r="H154" s="131">
        <f>5848.15/7.5345</f>
        <v>776.1828920299953</v>
      </c>
      <c r="I154" s="131">
        <v>0</v>
      </c>
      <c r="J154" s="131">
        <v>0</v>
      </c>
    </row>
    <row r="155" spans="1:10" ht="12.75">
      <c r="A155" s="135"/>
      <c r="B155" s="83">
        <v>32</v>
      </c>
      <c r="C155" s="83" t="s">
        <v>16</v>
      </c>
      <c r="D155" s="131">
        <v>0</v>
      </c>
      <c r="E155" s="131"/>
      <c r="F155" s="131">
        <v>0</v>
      </c>
      <c r="G155" s="131"/>
      <c r="H155" s="131">
        <f>300/7.5345</f>
        <v>39.816842524387816</v>
      </c>
      <c r="I155" s="131">
        <v>0</v>
      </c>
      <c r="J155" s="131">
        <v>0</v>
      </c>
    </row>
    <row r="156" spans="1:10" ht="12.75">
      <c r="A156" s="94" t="s">
        <v>91</v>
      </c>
      <c r="B156" s="95" t="s">
        <v>92</v>
      </c>
      <c r="C156" s="95"/>
      <c r="D156" s="96"/>
      <c r="E156" s="96"/>
      <c r="F156" s="96"/>
      <c r="G156" s="96"/>
      <c r="H156" s="96"/>
      <c r="I156" s="96"/>
      <c r="J156" s="96"/>
    </row>
    <row r="157" spans="1:10" ht="12.75">
      <c r="A157" s="97"/>
      <c r="B157" s="98">
        <v>3</v>
      </c>
      <c r="C157" s="98" t="s">
        <v>14</v>
      </c>
      <c r="D157" s="136">
        <v>0</v>
      </c>
      <c r="E157" s="136"/>
      <c r="F157" s="136">
        <v>0</v>
      </c>
      <c r="G157" s="136"/>
      <c r="H157" s="136">
        <f>H158+H159</f>
        <v>4626.000398168425</v>
      </c>
      <c r="I157" s="136">
        <v>0</v>
      </c>
      <c r="J157" s="136">
        <v>0</v>
      </c>
    </row>
    <row r="158" spans="1:10" ht="12.75">
      <c r="A158" s="135"/>
      <c r="B158" s="83">
        <v>31</v>
      </c>
      <c r="C158" s="83" t="s">
        <v>16</v>
      </c>
      <c r="D158" s="131">
        <v>0</v>
      </c>
      <c r="E158" s="131"/>
      <c r="F158" s="131">
        <v>0</v>
      </c>
      <c r="G158" s="131"/>
      <c r="H158" s="131">
        <f>26354.6/7.5345</f>
        <v>3497.8565266441033</v>
      </c>
      <c r="I158" s="131">
        <v>0</v>
      </c>
      <c r="J158" s="131">
        <v>0</v>
      </c>
    </row>
    <row r="159" spans="1:10" ht="12.75">
      <c r="A159" s="135"/>
      <c r="B159" s="83">
        <v>32</v>
      </c>
      <c r="C159" s="83" t="s">
        <v>16</v>
      </c>
      <c r="D159" s="138" t="s">
        <v>116</v>
      </c>
      <c r="E159" s="138"/>
      <c r="F159" s="139">
        <v>0</v>
      </c>
      <c r="G159" s="139"/>
      <c r="H159" s="139">
        <f>8500/7.5345</f>
        <v>1128.1438715243214</v>
      </c>
      <c r="I159" s="131">
        <v>0</v>
      </c>
      <c r="J159" s="131">
        <v>0</v>
      </c>
    </row>
    <row r="160" spans="1:10" ht="12.75">
      <c r="A160" s="98"/>
      <c r="B160" s="98"/>
      <c r="C160" s="98" t="s">
        <v>7</v>
      </c>
      <c r="D160" s="136">
        <f>D137+D127+D120+D102+D45+D38+D9</f>
        <v>3720622.71</v>
      </c>
      <c r="E160" s="136">
        <f>D160/7.5345</f>
        <v>493811.4951224368</v>
      </c>
      <c r="F160" s="136">
        <v>4280986.81</v>
      </c>
      <c r="G160" s="136">
        <f>F160/7.5345</f>
        <v>568184.592209171</v>
      </c>
      <c r="H160" s="136">
        <f>H149+H102+H45+H38+H9+H127</f>
        <v>556498.0729232198</v>
      </c>
      <c r="I160" s="136">
        <f>I102+I45+I38+I9</f>
        <v>551368.0096954012</v>
      </c>
      <c r="J160" s="136">
        <f>J102+J45+J38+J9</f>
        <v>551368.0058756387</v>
      </c>
    </row>
    <row r="161" spans="1:9" ht="12.75">
      <c r="A161" s="4"/>
      <c r="B161" s="4"/>
      <c r="C161" s="4"/>
      <c r="D161" s="4"/>
      <c r="E161" s="4"/>
      <c r="F161" s="49" t="s">
        <v>68</v>
      </c>
      <c r="G161" s="4"/>
      <c r="H161" s="4"/>
      <c r="I161" s="4"/>
    </row>
    <row r="162" spans="6:8" ht="15">
      <c r="F162" s="27" t="s">
        <v>32</v>
      </c>
      <c r="G162" s="27"/>
      <c r="H162" s="27"/>
    </row>
    <row r="163" spans="6:8" ht="15">
      <c r="F163" s="10" t="s">
        <v>47</v>
      </c>
      <c r="G163" s="10"/>
      <c r="H163" s="10"/>
    </row>
    <row r="164" spans="6:8" ht="15">
      <c r="F164" s="10" t="s">
        <v>107</v>
      </c>
      <c r="G164" s="10"/>
      <c r="H164" s="10"/>
    </row>
  </sheetData>
  <sheetProtection/>
  <mergeCells count="11">
    <mergeCell ref="B151:C151"/>
    <mergeCell ref="B45:C45"/>
    <mergeCell ref="B137:C137"/>
    <mergeCell ref="B139:C139"/>
    <mergeCell ref="B19:C19"/>
    <mergeCell ref="B12:C12"/>
    <mergeCell ref="B32:C32"/>
    <mergeCell ref="B26:C26"/>
    <mergeCell ref="B38:C38"/>
    <mergeCell ref="B40:C40"/>
    <mergeCell ref="B149:C1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Krnica</cp:lastModifiedBy>
  <cp:lastPrinted>2022-11-29T10:49:48Z</cp:lastPrinted>
  <dcterms:created xsi:type="dcterms:W3CDTF">2013-12-17T08:59:21Z</dcterms:created>
  <dcterms:modified xsi:type="dcterms:W3CDTF">2023-01-05T08:23:30Z</dcterms:modified>
  <cp:category/>
  <cp:version/>
  <cp:contentType/>
  <cp:contentStatus/>
</cp:coreProperties>
</file>